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S:\Ghita Grand\IKA\IKA arbejdsgruppe kaffe &amp; te\"/>
    </mc:Choice>
  </mc:AlternateContent>
  <bookViews>
    <workbookView xWindow="0" yWindow="0" windowWidth="23040" windowHeight="8550" xr2:uid="{00000000-000D-0000-FFFF-FFFF00000000}"/>
  </bookViews>
  <sheets>
    <sheet name="Vejledning" sheetId="10" r:id="rId1"/>
    <sheet name="Kaffe" sheetId="1" r:id="rId2"/>
    <sheet name="Te" sheetId="3" r:id="rId3"/>
    <sheet name="Øvrige produkter" sheetId="7" r:id="rId4"/>
    <sheet name="Maskiner" sheetId="8" r:id="rId5"/>
    <sheet name="Service" sheetId="9" r:id="rId6"/>
    <sheet name="Evaluering" sheetId="6" r:id="rId7"/>
  </sheets>
  <calcPr calcId="171027"/>
  <fileRecoveryPr autoRecover="0"/>
</workbook>
</file>

<file path=xl/calcChain.xml><?xml version="1.0" encoding="utf-8"?>
<calcChain xmlns="http://schemas.openxmlformats.org/spreadsheetml/2006/main">
  <c r="J30" i="8" l="1"/>
  <c r="J31" i="8"/>
  <c r="J33" i="8"/>
  <c r="J34" i="8"/>
  <c r="J36" i="8"/>
  <c r="J37" i="8"/>
  <c r="J38" i="8"/>
  <c r="J39" i="8"/>
  <c r="J41" i="8"/>
  <c r="J43" i="8"/>
  <c r="J44" i="8"/>
  <c r="J45" i="8"/>
  <c r="J29" i="8" l="1"/>
  <c r="T38" i="1" l="1"/>
  <c r="U38" i="1" s="1"/>
  <c r="J38" i="1"/>
  <c r="P38" i="1" s="1"/>
  <c r="N38" i="1"/>
  <c r="O38" i="1"/>
  <c r="J28" i="1"/>
  <c r="N28" i="1"/>
  <c r="O28" i="1" s="1"/>
  <c r="T28" i="1" s="1"/>
  <c r="P28" i="1" l="1"/>
  <c r="D22" i="9"/>
  <c r="H20" i="8" l="1"/>
  <c r="I20" i="8" s="1"/>
  <c r="H13" i="8"/>
  <c r="I13" i="8" s="1"/>
  <c r="H10" i="8"/>
  <c r="I10" i="8" s="1"/>
  <c r="Q26" i="7"/>
  <c r="M9" i="7"/>
  <c r="N9" i="7" s="1"/>
  <c r="R9" i="7" s="1"/>
  <c r="M11" i="7"/>
  <c r="N11" i="7" s="1"/>
  <c r="R11" i="7" s="1"/>
  <c r="M12" i="7"/>
  <c r="N12" i="7" s="1"/>
  <c r="R12" i="7" s="1"/>
  <c r="M13" i="7"/>
  <c r="N13" i="7" s="1"/>
  <c r="R13" i="7" s="1"/>
  <c r="M14" i="7"/>
  <c r="N14" i="7" s="1"/>
  <c r="R14" i="7" s="1"/>
  <c r="M15" i="7"/>
  <c r="N15" i="7" s="1"/>
  <c r="R15" i="7" s="1"/>
  <c r="M16" i="7"/>
  <c r="N16" i="7" s="1"/>
  <c r="R16" i="7" s="1"/>
  <c r="M17" i="7"/>
  <c r="N17" i="7" s="1"/>
  <c r="R17" i="7" s="1"/>
  <c r="M6" i="7"/>
  <c r="M7" i="7"/>
  <c r="M8" i="7"/>
  <c r="N8" i="7" s="1"/>
  <c r="R8" i="7" s="1"/>
  <c r="M5" i="7"/>
  <c r="N5" i="7" s="1"/>
  <c r="R5" i="7" s="1"/>
  <c r="N6" i="7" l="1"/>
  <c r="R6" i="7" s="1"/>
  <c r="N7" i="7"/>
  <c r="R7" i="7" s="1"/>
  <c r="I17" i="7" l="1"/>
  <c r="L17" i="7" s="1"/>
  <c r="B18" i="7"/>
  <c r="Q7" i="7" l="1"/>
  <c r="S7" i="7" s="1"/>
  <c r="Q12" i="7"/>
  <c r="S12" i="7" s="1"/>
  <c r="Q16" i="7"/>
  <c r="S16" i="7" s="1"/>
  <c r="Q5" i="7"/>
  <c r="Q8" i="7"/>
  <c r="S8" i="7" s="1"/>
  <c r="Q13" i="7"/>
  <c r="S13" i="7" s="1"/>
  <c r="Q17" i="7"/>
  <c r="S17" i="7" s="1"/>
  <c r="Q6" i="7"/>
  <c r="S6" i="7" s="1"/>
  <c r="Q11" i="7"/>
  <c r="S11" i="7" s="1"/>
  <c r="Q15" i="7"/>
  <c r="S15" i="7" s="1"/>
  <c r="Q9" i="7"/>
  <c r="S9" i="7" s="1"/>
  <c r="Q14" i="7"/>
  <c r="S14" i="7" s="1"/>
  <c r="L16" i="3"/>
  <c r="L17" i="3"/>
  <c r="L18" i="3"/>
  <c r="L19" i="3"/>
  <c r="L20" i="3"/>
  <c r="Q18" i="7" l="1"/>
  <c r="M25" i="3"/>
  <c r="N25" i="3"/>
  <c r="M26" i="3"/>
  <c r="N26" i="3"/>
  <c r="I25" i="3"/>
  <c r="I26" i="3"/>
  <c r="L26" i="3" l="1"/>
  <c r="L25" i="3"/>
  <c r="B21" i="3"/>
  <c r="I16" i="3" l="1"/>
  <c r="M16" i="3" s="1"/>
  <c r="I17" i="3"/>
  <c r="M17" i="3" s="1"/>
  <c r="I18" i="3"/>
  <c r="M18" i="3" s="1"/>
  <c r="I19" i="3"/>
  <c r="M19" i="3" s="1"/>
  <c r="I20" i="3"/>
  <c r="M20" i="3" s="1"/>
  <c r="I15" i="3"/>
  <c r="C26" i="9" l="1"/>
  <c r="H51" i="8"/>
  <c r="R29" i="7"/>
  <c r="T28" i="7" s="1"/>
  <c r="Q49" i="1"/>
  <c r="D21" i="9" l="1"/>
  <c r="D17" i="9"/>
  <c r="D16" i="9"/>
  <c r="D15" i="9"/>
  <c r="D13" i="9"/>
  <c r="D12" i="9"/>
  <c r="D25" i="9" s="1"/>
  <c r="D11" i="9"/>
  <c r="D10" i="9"/>
  <c r="D8" i="9"/>
  <c r="D7" i="9"/>
  <c r="D6" i="9"/>
  <c r="H24" i="8"/>
  <c r="I24" i="8" s="1"/>
  <c r="H23" i="8"/>
  <c r="I23" i="8" s="1"/>
  <c r="H22" i="8"/>
  <c r="I22" i="8" s="1"/>
  <c r="H18" i="8"/>
  <c r="I18" i="8" s="1"/>
  <c r="H17" i="8"/>
  <c r="I17" i="8" s="1"/>
  <c r="H16" i="8"/>
  <c r="I16" i="8" s="1"/>
  <c r="H15" i="8"/>
  <c r="I15" i="8" s="1"/>
  <c r="H12" i="8"/>
  <c r="I12" i="8" s="1"/>
  <c r="H9" i="8"/>
  <c r="I9" i="8" s="1"/>
  <c r="H7" i="8"/>
  <c r="I7" i="8" s="1"/>
  <c r="H6" i="8"/>
  <c r="I6" i="8" s="1"/>
  <c r="H5" i="8"/>
  <c r="I5" i="8" s="1"/>
  <c r="I50" i="8" l="1"/>
  <c r="I51" i="8" s="1"/>
  <c r="H12" i="6" s="1"/>
  <c r="D26" i="9"/>
  <c r="H13" i="6" s="1"/>
  <c r="I7" i="7" l="1"/>
  <c r="L7" i="7" s="1"/>
  <c r="N41" i="1"/>
  <c r="J41" i="1"/>
  <c r="N23" i="1"/>
  <c r="J23" i="1"/>
  <c r="P23" i="1" l="1"/>
  <c r="P41" i="1"/>
  <c r="O41" i="1"/>
  <c r="O23" i="1"/>
  <c r="T23" i="1" s="1"/>
  <c r="N42" i="1"/>
  <c r="O42" i="1" s="1"/>
  <c r="T42" i="1" s="1"/>
  <c r="J42" i="1"/>
  <c r="B46" i="1"/>
  <c r="S28" i="1" l="1"/>
  <c r="U28" i="1" s="1"/>
  <c r="S38" i="1"/>
  <c r="S30" i="1"/>
  <c r="S34" i="1"/>
  <c r="S42" i="1"/>
  <c r="U42" i="1" s="1"/>
  <c r="S20" i="1"/>
  <c r="S24" i="1"/>
  <c r="S16" i="1"/>
  <c r="S25" i="1"/>
  <c r="S32" i="1"/>
  <c r="S36" i="1"/>
  <c r="S40" i="1"/>
  <c r="S18" i="1"/>
  <c r="S22" i="1"/>
  <c r="S26" i="1"/>
  <c r="S33" i="1"/>
  <c r="S37" i="1"/>
  <c r="S41" i="1"/>
  <c r="S19" i="1"/>
  <c r="S23" i="1"/>
  <c r="U23" i="1" s="1"/>
  <c r="S27" i="1"/>
  <c r="S31" i="1"/>
  <c r="S17" i="1"/>
  <c r="S21" i="1"/>
  <c r="P42" i="1"/>
  <c r="B27" i="3"/>
  <c r="Q17" i="3"/>
  <c r="M24" i="3"/>
  <c r="Q20" i="3" l="1"/>
  <c r="Q16" i="3"/>
  <c r="Q19" i="3"/>
  <c r="Q18" i="3"/>
  <c r="Q15" i="3"/>
  <c r="Q21" i="3" l="1"/>
  <c r="B26" i="7"/>
  <c r="L25" i="7"/>
  <c r="I25" i="7"/>
  <c r="L24" i="7"/>
  <c r="I24" i="7"/>
  <c r="L23" i="7"/>
  <c r="I23" i="7"/>
  <c r="L22" i="7"/>
  <c r="I22" i="7"/>
  <c r="L21" i="7"/>
  <c r="I21" i="7"/>
  <c r="I16" i="7"/>
  <c r="L16" i="7" s="1"/>
  <c r="I15" i="7"/>
  <c r="L15" i="7" s="1"/>
  <c r="I14" i="7"/>
  <c r="L14" i="7" s="1"/>
  <c r="I13" i="7"/>
  <c r="L13" i="7" s="1"/>
  <c r="I12" i="7"/>
  <c r="L12" i="7" s="1"/>
  <c r="I11" i="7"/>
  <c r="L11" i="7" s="1"/>
  <c r="I9" i="7"/>
  <c r="L9" i="7" s="1"/>
  <c r="I8" i="7"/>
  <c r="L8" i="7" s="1"/>
  <c r="I6" i="7"/>
  <c r="L6" i="7" s="1"/>
  <c r="I5" i="7"/>
  <c r="L5" i="7" s="1"/>
  <c r="N36" i="1"/>
  <c r="O36" i="1" s="1"/>
  <c r="T36" i="1" s="1"/>
  <c r="N37" i="1"/>
  <c r="O37" i="1" s="1"/>
  <c r="T37" i="1" s="1"/>
  <c r="J36" i="1"/>
  <c r="J37" i="1"/>
  <c r="Q23" i="7" l="1"/>
  <c r="Q24" i="7"/>
  <c r="Q25" i="7"/>
  <c r="Q22" i="7"/>
  <c r="Q21" i="7"/>
  <c r="N21" i="7"/>
  <c r="R21" i="7" s="1"/>
  <c r="N23" i="7"/>
  <c r="R23" i="7" s="1"/>
  <c r="N25" i="7"/>
  <c r="R25" i="7" s="1"/>
  <c r="S25" i="7" s="1"/>
  <c r="N22" i="7"/>
  <c r="R22" i="7" s="1"/>
  <c r="S22" i="7" s="1"/>
  <c r="N24" i="7"/>
  <c r="R24" i="7" s="1"/>
  <c r="S24" i="7" s="1"/>
  <c r="P37" i="1"/>
  <c r="M23" i="7"/>
  <c r="P36" i="1"/>
  <c r="U36" i="1"/>
  <c r="M22" i="7"/>
  <c r="M25" i="7"/>
  <c r="S5" i="7"/>
  <c r="S18" i="7" s="1"/>
  <c r="M21" i="7"/>
  <c r="M24" i="7"/>
  <c r="U37" i="1"/>
  <c r="S23" i="7" l="1"/>
  <c r="S21" i="7"/>
  <c r="S26" i="7" s="1"/>
  <c r="N16" i="1" l="1"/>
  <c r="O16" i="1" s="1"/>
  <c r="T16" i="1" s="1"/>
  <c r="N17" i="1"/>
  <c r="O17" i="1" s="1"/>
  <c r="T17" i="1" s="1"/>
  <c r="N18" i="1"/>
  <c r="O18" i="1" s="1"/>
  <c r="T18" i="1" s="1"/>
  <c r="N19" i="1"/>
  <c r="O19" i="1" s="1"/>
  <c r="T19" i="1" s="1"/>
  <c r="N20" i="1"/>
  <c r="O20" i="1" s="1"/>
  <c r="T20" i="1" s="1"/>
  <c r="N21" i="1"/>
  <c r="O21" i="1" s="1"/>
  <c r="T21" i="1" s="1"/>
  <c r="N22" i="1"/>
  <c r="O22" i="1" s="1"/>
  <c r="T22" i="1" s="1"/>
  <c r="N24" i="1"/>
  <c r="O24" i="1" s="1"/>
  <c r="T24" i="1" s="1"/>
  <c r="N25" i="1"/>
  <c r="O25" i="1" s="1"/>
  <c r="T25" i="1" s="1"/>
  <c r="N26" i="1"/>
  <c r="N27" i="1"/>
  <c r="O27" i="1" s="1"/>
  <c r="T27" i="1" s="1"/>
  <c r="N30" i="1"/>
  <c r="N31" i="1"/>
  <c r="O31" i="1" s="1"/>
  <c r="T31" i="1" s="1"/>
  <c r="N32" i="1"/>
  <c r="O32" i="1" s="1"/>
  <c r="T32" i="1" s="1"/>
  <c r="N33" i="1"/>
  <c r="O33" i="1" s="1"/>
  <c r="T33" i="1" s="1"/>
  <c r="N34" i="1"/>
  <c r="O34" i="1" s="1"/>
  <c r="T34" i="1" s="1"/>
  <c r="N40" i="1"/>
  <c r="O40" i="1" s="1"/>
  <c r="T40" i="1" s="1"/>
  <c r="U40" i="1" s="1"/>
  <c r="T43" i="1"/>
  <c r="U43" i="1" s="1"/>
  <c r="L15" i="3"/>
  <c r="N16" i="3"/>
  <c r="R16" i="3" s="1"/>
  <c r="N17" i="3"/>
  <c r="R17" i="3" s="1"/>
  <c r="N18" i="3"/>
  <c r="R18" i="3" s="1"/>
  <c r="N19" i="3"/>
  <c r="R19" i="3" s="1"/>
  <c r="N20" i="3"/>
  <c r="R20" i="3" s="1"/>
  <c r="N24" i="3"/>
  <c r="R23" i="3" s="1"/>
  <c r="R24" i="3"/>
  <c r="J40" i="1"/>
  <c r="J21" i="1"/>
  <c r="J20" i="1"/>
  <c r="J22" i="1"/>
  <c r="J24" i="1"/>
  <c r="J25" i="1"/>
  <c r="J26" i="1"/>
  <c r="J27" i="1"/>
  <c r="J17" i="1"/>
  <c r="J18" i="1"/>
  <c r="J19" i="1"/>
  <c r="J30" i="1"/>
  <c r="J31" i="1"/>
  <c r="J32" i="1"/>
  <c r="J33" i="1"/>
  <c r="J34" i="1"/>
  <c r="J16" i="1"/>
  <c r="I24" i="3"/>
  <c r="L24" i="3" s="1"/>
  <c r="T29" i="7" l="1"/>
  <c r="H11" i="6" s="1"/>
  <c r="M15" i="3"/>
  <c r="N15" i="3" s="1"/>
  <c r="R15" i="3" s="1"/>
  <c r="S17" i="3"/>
  <c r="S16" i="3"/>
  <c r="Q25" i="3"/>
  <c r="Q24" i="3"/>
  <c r="S24" i="3" s="1"/>
  <c r="Q23" i="3"/>
  <c r="R25" i="3"/>
  <c r="U27" i="1"/>
  <c r="P31" i="1"/>
  <c r="P40" i="1"/>
  <c r="P17" i="1"/>
  <c r="P27" i="1"/>
  <c r="U18" i="1"/>
  <c r="U19" i="1"/>
  <c r="P16" i="1"/>
  <c r="P30" i="1"/>
  <c r="P32" i="1"/>
  <c r="O30" i="1"/>
  <c r="T30" i="1" s="1"/>
  <c r="U25" i="1"/>
  <c r="U31" i="1"/>
  <c r="P22" i="1"/>
  <c r="U34" i="1"/>
  <c r="U20" i="1"/>
  <c r="P18" i="1"/>
  <c r="U33" i="1"/>
  <c r="P26" i="1"/>
  <c r="P34" i="1"/>
  <c r="U21" i="1"/>
  <c r="P19" i="1"/>
  <c r="O26" i="1"/>
  <c r="T26" i="1" s="1"/>
  <c r="P25" i="1"/>
  <c r="P20" i="1"/>
  <c r="U22" i="1"/>
  <c r="U24" i="1"/>
  <c r="P24" i="1"/>
  <c r="U32" i="1"/>
  <c r="P33" i="1"/>
  <c r="P21" i="1"/>
  <c r="S23" i="3" l="1"/>
  <c r="Q26" i="3"/>
  <c r="U16" i="1"/>
  <c r="S44" i="1"/>
  <c r="S18" i="3"/>
  <c r="S20" i="3"/>
  <c r="S19" i="3"/>
  <c r="S25" i="3"/>
  <c r="S15" i="3"/>
  <c r="U30" i="1"/>
  <c r="U26" i="1"/>
  <c r="U17" i="1"/>
  <c r="S26" i="3" l="1"/>
  <c r="S21" i="3"/>
  <c r="U47" i="1"/>
  <c r="U49" i="1" s="1"/>
  <c r="H9" i="6" s="1"/>
  <c r="C14" i="6"/>
  <c r="R28" i="3"/>
  <c r="T27" i="3" l="1"/>
  <c r="T28" i="3" s="1"/>
  <c r="H10" i="6" s="1"/>
  <c r="H1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Lone.Sorensen</author>
  </authors>
  <commentList>
    <comment ref="T28" authorId="0" shapeId="0" xr:uid="{00000000-0006-0000-0100-000001000000}">
      <text>
        <r>
          <rPr>
            <sz val="8"/>
            <color indexed="81"/>
            <rFont val="Tahoma"/>
            <family val="2"/>
          </rPr>
          <t xml:space="preserve">
VIGTIG info fra gruppen:
Du skal passe på at vægtningen fra Te som evalueres på kg pris ikke kommer  til at bytte plads med kaffe som evauleres korrekt efter færdigbrygget liter. 
Summen på den færdigbryggede liter kaffe er lav til trods for at denne har den største volume ----så derfor skal du afprøve skemaet med fiktive evt. nuværende pris.
</t>
        </r>
      </text>
    </comment>
  </commentList>
</comments>
</file>

<file path=xl/sharedStrings.xml><?xml version="1.0" encoding="utf-8"?>
<sst xmlns="http://schemas.openxmlformats.org/spreadsheetml/2006/main" count="514" uniqueCount="277">
  <si>
    <t>Foretrukket pakning</t>
  </si>
  <si>
    <t>Tilbudspris opgives pr.</t>
  </si>
  <si>
    <t>Tilbudt mærke</t>
  </si>
  <si>
    <t>Kommentarer</t>
  </si>
  <si>
    <t>1) Beskriv dit nuværende forbrug efter 80/20 reglen.</t>
  </si>
  <si>
    <t>2) Oplys det eksakte køb pr. produkt type</t>
  </si>
  <si>
    <t>Tilbudspris pr. kg</t>
  </si>
  <si>
    <t>Disse celler skal være låste, da de indeholder udregningsformlen</t>
  </si>
  <si>
    <t>Automatprodukter</t>
  </si>
  <si>
    <t>Øvrige produkter i portionsposer</t>
  </si>
  <si>
    <t>Sukkersticks</t>
  </si>
  <si>
    <t>Coffee creamer sticks</t>
  </si>
  <si>
    <t>Sukker knald 2 stk. pakning</t>
  </si>
  <si>
    <t>Filtre</t>
  </si>
  <si>
    <t>Tilbudsgiver skal udfylde de hvide felter</t>
  </si>
  <si>
    <t>Listepris</t>
  </si>
  <si>
    <t>Listepris pr kg</t>
  </si>
  <si>
    <t>Rabat pr. kg</t>
  </si>
  <si>
    <t>Rabat kr</t>
  </si>
  <si>
    <t>kg</t>
  </si>
  <si>
    <t>Antal kg pr. mindste bestilling</t>
  </si>
  <si>
    <t>Tilbudspris omregnet til faktureringspris</t>
  </si>
  <si>
    <t>Oplys det eksakte køb pr. kaffe blanding - indhent statistik fra nuværende leverandør og udbyd efter 80 - 20 reglen</t>
  </si>
  <si>
    <t>Overvej nedenstående i forhold til behovet på tilbudsskemaet</t>
  </si>
  <si>
    <t>Luksus, 100 % Arabica</t>
  </si>
  <si>
    <t>Formalet kaffe til kolbe og bryggeanlæg:</t>
  </si>
  <si>
    <t>Formalet kaffe til friskbrygautomater</t>
  </si>
  <si>
    <t>Mellem, min 70 % Arabica</t>
  </si>
  <si>
    <t>Instant/granulat kaffe</t>
  </si>
  <si>
    <t>100-300</t>
  </si>
  <si>
    <t>Total volume</t>
  </si>
  <si>
    <t>Vægtning i % på linie i forhold totalvolume</t>
  </si>
  <si>
    <t>Totalvolume pr. ltr.x køb pr år</t>
  </si>
  <si>
    <t>Vægtet sum på årsforbrug</t>
  </si>
  <si>
    <t>Evalueringspris</t>
  </si>
  <si>
    <t>Blå felter MÅ IKKE fremgå af tilbudsskemaet - dette er forslag til evaluering -test skemaet med fiktive priser for at tjekke at evalueringen af kaffe og te ikke kommer til at bytte plads</t>
  </si>
  <si>
    <t>Tilbudspris pr. enhed/stk</t>
  </si>
  <si>
    <t>Assorteret te</t>
  </si>
  <si>
    <t>Total evalueret sum pr. varelinie</t>
  </si>
  <si>
    <t xml:space="preserve">Total evauleret sum pr varelinie </t>
  </si>
  <si>
    <t>Evalueret pris</t>
  </si>
  <si>
    <t>Filterposer 1 x 4</t>
  </si>
  <si>
    <t>Øvrige produkter</t>
  </si>
  <si>
    <t>Te i breve og løs vægt</t>
  </si>
  <si>
    <t>Kaffe til kolbe, bryggeanlæg, friskbryg og instant maskiner</t>
  </si>
  <si>
    <t>Melis</t>
  </si>
  <si>
    <t>Cacaopulver i breve/sticks</t>
  </si>
  <si>
    <t>Cappuccino i breve/sticks</t>
  </si>
  <si>
    <t>Antal</t>
  </si>
  <si>
    <t>Totalvolume x køb pr år</t>
  </si>
  <si>
    <t>Kaffe</t>
  </si>
  <si>
    <t>fane 1</t>
  </si>
  <si>
    <t>udgør</t>
  </si>
  <si>
    <t>Te</t>
  </si>
  <si>
    <t>fane 2</t>
  </si>
  <si>
    <t>Øvrige</t>
  </si>
  <si>
    <t>Underkriteriet kaffe</t>
  </si>
  <si>
    <t xml:space="preserve">vægter i materialet </t>
  </si>
  <si>
    <t xml:space="preserve">Underkriteriet evalueringspris er </t>
  </si>
  <si>
    <t>prisen pr. varegruppe evalueres i forhold til laveste bud</t>
  </si>
  <si>
    <t>VIGTIG information.</t>
  </si>
  <si>
    <t>Gruppen er anmodet om at kommet med oplæg på en anbefalesværdig evauleringsmodel - disse er beskrevet i de blå markederede felter og der er separat fane til evaluering med vigtig information man skal være opmærksom på. Såfremt dette skema anvendes må de blå felter ikke være synlige.</t>
  </si>
  <si>
    <t>Oplys de paknings størrelser der ønskes for hver blanding. Det anbefales at begrænse udvalget for at opnå bedre priser</t>
  </si>
  <si>
    <t>Luksus, 100 % Arabica, Bæredygtig eller økologisk</t>
  </si>
  <si>
    <t>Luksus, 100 % Arabica, Økologisk</t>
  </si>
  <si>
    <t>Luksus, 100 % Arabica, Bæredygtig</t>
  </si>
  <si>
    <t>Luksus, 100 % Arabica, Økologisk &amp; bæredygtig</t>
  </si>
  <si>
    <t>Mellem, min. 70 % Arabica</t>
  </si>
  <si>
    <t>Varenr.</t>
  </si>
  <si>
    <t>Tilbudt paknings- størrelse i gram</t>
  </si>
  <si>
    <t>Pris pr. færdig- brygget ltr.</t>
  </si>
  <si>
    <t>Tilbudspris omregnet til faktureringsenhed</t>
  </si>
  <si>
    <t>Kommentar</t>
  </si>
  <si>
    <t>Estimerede antal færdig- bryggede liter pr. år</t>
  </si>
  <si>
    <t>Luksus, 100 % Arabica, bæredygtig og/eller økologisk</t>
  </si>
  <si>
    <t>Foretrukket pakning i gram</t>
  </si>
  <si>
    <t>400-1000</t>
  </si>
  <si>
    <t>250 - 500</t>
  </si>
  <si>
    <t>125 - 200</t>
  </si>
  <si>
    <t>50 - 75</t>
  </si>
  <si>
    <t>400 - 1000</t>
  </si>
  <si>
    <t>400 til 1000 gram</t>
  </si>
  <si>
    <t>125 til 200 gram</t>
  </si>
  <si>
    <t>50 til 75 gram</t>
  </si>
  <si>
    <t>3) Oplys behovet for økologiske og/eller bæredygtige produkter</t>
  </si>
  <si>
    <t>Helbønner</t>
  </si>
  <si>
    <t>500 - 1000</t>
  </si>
  <si>
    <t>Sort te</t>
  </si>
  <si>
    <t>Grøn te</t>
  </si>
  <si>
    <t>Frugt te</t>
  </si>
  <si>
    <t>10 - 25 breve</t>
  </si>
  <si>
    <t>Urtete</t>
  </si>
  <si>
    <t>Økologisk og/eller bæredygtig te</t>
  </si>
  <si>
    <t>5) De felter der er markeret med orange indeholder regneformler</t>
  </si>
  <si>
    <r>
      <t xml:space="preserve">Vejledning til tilbudsliste på </t>
    </r>
    <r>
      <rPr>
        <b/>
        <u/>
        <sz val="16"/>
        <rFont val="Calibri"/>
        <family val="2"/>
        <scheme val="minor"/>
      </rPr>
      <t>ristet (formalet), friskbryg, helbønne og instant kaffe</t>
    </r>
  </si>
  <si>
    <t>Der skal oplyses</t>
  </si>
  <si>
    <t>100 - 1000</t>
  </si>
  <si>
    <t>Breve</t>
  </si>
  <si>
    <t>Produktkategori</t>
  </si>
  <si>
    <t>Varenavn</t>
  </si>
  <si>
    <t>SKAL UDFYLDES</t>
  </si>
  <si>
    <t>Kan udfyldes</t>
  </si>
  <si>
    <t>Urte te</t>
  </si>
  <si>
    <t>Grøn eller hvid te</t>
  </si>
  <si>
    <t>Brevte - Tilbudt sortiment</t>
  </si>
  <si>
    <t>Frugtte</t>
  </si>
  <si>
    <t>Løs te - tilbudt sortiment</t>
  </si>
  <si>
    <t>Øvrige varianter af brevte</t>
  </si>
  <si>
    <t xml:space="preserve">Varenr. </t>
  </si>
  <si>
    <t>Karton</t>
  </si>
  <si>
    <t>Cacaopulver, min 14 % kakao</t>
  </si>
  <si>
    <t>1000 - 2000</t>
  </si>
  <si>
    <t>20 - 25</t>
  </si>
  <si>
    <t>1,5 - 2,5</t>
  </si>
  <si>
    <t xml:space="preserve"> 10 - 20</t>
  </si>
  <si>
    <t xml:space="preserve"> 3 - 5</t>
  </si>
  <si>
    <t xml:space="preserve"> 100 -200</t>
  </si>
  <si>
    <t xml:space="preserve"> 250 - 500</t>
  </si>
  <si>
    <t>Kaffe - evalueres for sig selv</t>
  </si>
  <si>
    <t>Det er vigtigt at være opmærksom på, at prisen bør evalueres pr varegruppe-linje,  således der ikke kan spekuleres i at forære eksempelvis teen væk til kostpris mod at prisen på kaffen øges markant - og hermed vil der opnås en dårlig økonomisk aftale:</t>
  </si>
  <si>
    <t>Pris vægter eks. i materialet 40 - 60 %</t>
  </si>
  <si>
    <t>Denne evaluerings model må kun betragtes som værende anbefalesværdigt, men brugeren heraf skal være bevist om punkterne under "Vigtig information"</t>
  </si>
  <si>
    <t>Posestørrelser anbefales i interval:</t>
  </si>
  <si>
    <t>Antal breve</t>
  </si>
  <si>
    <t>Pr kg</t>
  </si>
  <si>
    <t>Totalvolume pr. breve/kg x køb pr år</t>
  </si>
  <si>
    <t>Budget, min. 40 % Arabica</t>
  </si>
  <si>
    <t>Budget, min 40 % Arabica</t>
  </si>
  <si>
    <t xml:space="preserve"> 4,5 - 7,5</t>
  </si>
  <si>
    <t>Topping (mælkepulver med 0,5 - 25 % fedt)</t>
  </si>
  <si>
    <t>Creamer/whitener (mælkepulver med max. 35 % fedt)</t>
  </si>
  <si>
    <t>Skummetmælkspulver (max. 1 % fedt)</t>
  </si>
  <si>
    <t>Te - evalueres for sig selv</t>
  </si>
  <si>
    <t>Tilbehør - evalueres for sig selv</t>
  </si>
  <si>
    <t xml:space="preserve">Budget, min. 40 % Arabica </t>
  </si>
  <si>
    <t>Mindste antal gram pr. brev</t>
  </si>
  <si>
    <t>Vare nummer</t>
  </si>
  <si>
    <t>Producentnavn</t>
  </si>
  <si>
    <t>Varebeskrivelse</t>
  </si>
  <si>
    <t>Listepris pr. stk.</t>
  </si>
  <si>
    <t>Rabat i %</t>
  </si>
  <si>
    <t>Tilbudspris pr. stk.</t>
  </si>
  <si>
    <t>Køb af maskiner</t>
  </si>
  <si>
    <t>Bryganlæg</t>
  </si>
  <si>
    <t>Bryggeanlæg (2 x 5 ltr)</t>
  </si>
  <si>
    <t>Bryggeanlæg (2 x 10 ltr)</t>
  </si>
  <si>
    <t>Bryggeanlæg (2 x 20 ltr)</t>
  </si>
  <si>
    <t>Kolbemaskiner - manuel vandpåfyldning</t>
  </si>
  <si>
    <t>Maskine med et brygudtag og en ekstra varmeplade</t>
  </si>
  <si>
    <t>Kolbemaskiner - automatisk vandpåfyldning</t>
  </si>
  <si>
    <t>Friskbrygautomater</t>
  </si>
  <si>
    <t>Friskbrygautomat, kaffe og vand til te</t>
  </si>
  <si>
    <t>Friskbrygautomat, kaffe, vand til te og mulighed for flere drikkevarianter</t>
  </si>
  <si>
    <t>Friskbrygautomat, hele bønner, vand til te og mulighed for flere drikkevarianter</t>
  </si>
  <si>
    <t>Friskbrygautomat, Min. to beholdere til henholdsvis formalet kaffe og hele bønner, vand til te og mulighed for flere drikkevarianter</t>
  </si>
  <si>
    <t>Instantmaskine</t>
  </si>
  <si>
    <t>Instant, kaffe og vand til te</t>
  </si>
  <si>
    <t>Instant, kaffe, vand til te og mulighed for flere drikkevarianter - tilslutning til 230V</t>
  </si>
  <si>
    <t>Instant, kaffe, vand til te og mulighed for flere drikkevarianter - tilslutning til 400V</t>
  </si>
  <si>
    <t xml:space="preserve">Friskbrygautomater </t>
  </si>
  <si>
    <t>Friskbrygautomat, hele kaffebønner, vand til te og mulighed for flere drikkevarianter</t>
  </si>
  <si>
    <t>Maskintype</t>
  </si>
  <si>
    <t>Pris pr.</t>
  </si>
  <si>
    <t>Friskbrygautomat, kaffe (hele bønner), vand til te og mulighed for flere drikkevarianter</t>
  </si>
  <si>
    <t>Pris pr. time</t>
  </si>
  <si>
    <t>Maskiner</t>
  </si>
  <si>
    <t>Service</t>
  </si>
  <si>
    <t>I alt</t>
  </si>
  <si>
    <t>fane 5</t>
  </si>
  <si>
    <t>fane 4</t>
  </si>
  <si>
    <t>Helbønne automat (Espresso bryg)</t>
  </si>
  <si>
    <t>Helbønneautomat, hele bønner, vand til te og mulighed for flere drikkevarianter</t>
  </si>
  <si>
    <t>Service og reparationer ad hoc, første timepris inkl. kørsel</t>
  </si>
  <si>
    <t>Oplys den kaffe blanding der ønskes eksempelvis luksus 100 % Arabica, mellem min 70 % Arabica, budget min 40 % Arabica</t>
  </si>
  <si>
    <t xml:space="preserve">Oplys fordeling af kaffevarianterne til kolbe-/bryggeanlæg kontra friskbrygautomater. Flere leverandører har forskellige kaffevarianter efter bryggeudstyr </t>
  </si>
  <si>
    <t>Større end 10 L bryggeanlæg &amp; friskbrygautomater</t>
  </si>
  <si>
    <t>5 L bryggeanlæg</t>
  </si>
  <si>
    <t>1,8 L kolbemaskiner</t>
  </si>
  <si>
    <t xml:space="preserve">4) Udbyg listen efter jeres behov - nedenstående er eksempler </t>
  </si>
  <si>
    <t>Brev</t>
  </si>
  <si>
    <t>X</t>
  </si>
  <si>
    <t>100 / 0</t>
  </si>
  <si>
    <t>Dosering pr. liter i gram baseret på brygning i 1,8 ltr. kolbemaskine</t>
  </si>
  <si>
    <t>Antal breve pr æske</t>
  </si>
  <si>
    <t>Listepris pr karton</t>
  </si>
  <si>
    <t>Kg</t>
  </si>
  <si>
    <t>Antal gram pr pose</t>
  </si>
  <si>
    <t>Total antal breve</t>
  </si>
  <si>
    <t>Te vægter</t>
  </si>
  <si>
    <t>Blå felter MÅ IKKE fremgå af tilbudsskemaet - dette er forslag til evaluering. Test skemaet med fiktive priser for at tjekke at evalueringen af kaffe og te ikke kommer til at bytte plads</t>
  </si>
  <si>
    <t>Estimeret forbrug pr år</t>
  </si>
  <si>
    <t>Antal kg</t>
  </si>
  <si>
    <t>Tilbudt paknings- størrelse</t>
  </si>
  <si>
    <t>Antal æsker</t>
  </si>
  <si>
    <t>Mindste enhed pr kolli</t>
  </si>
  <si>
    <t>Antal poser</t>
  </si>
  <si>
    <t>Antal enheder pr kolli</t>
  </si>
  <si>
    <t>Pr brev</t>
  </si>
  <si>
    <t>Tilbudspris</t>
  </si>
  <si>
    <t>Rabat i kr pr karton</t>
  </si>
  <si>
    <t>Total antal kg løs te</t>
  </si>
  <si>
    <t xml:space="preserve">*) Ønskes mere end 1 variant løs te skal der indsættes varelinjer per variant, da disse kan have forskellige posestørrelser. </t>
  </si>
  <si>
    <t>Øvrige varianter af løs te</t>
  </si>
  <si>
    <t>Estimeret årligt forbrug</t>
  </si>
  <si>
    <t>Gram</t>
  </si>
  <si>
    <t>Liter</t>
  </si>
  <si>
    <t>Minimælk,  0,3 -0,5 % fedt, bæger/brik</t>
  </si>
  <si>
    <t>Minimælk, økologisk,  0,3-0,5% fedt bæger/brik</t>
  </si>
  <si>
    <t>Skålfilter 1,8 L</t>
  </si>
  <si>
    <t>Skålfiltre 5 L</t>
  </si>
  <si>
    <t>Skålfiltre 10 L</t>
  </si>
  <si>
    <t>Skålfiltre 20 L</t>
  </si>
  <si>
    <t>Total årligt forbrug i kg</t>
  </si>
  <si>
    <t>Total årligt forbrug i antal</t>
  </si>
  <si>
    <t>Total evalueret sum pr varelinje</t>
  </si>
  <si>
    <t>Øvrige produkter vægter</t>
  </si>
  <si>
    <t>Antal enheder</t>
  </si>
  <si>
    <t>Tilbudt paknings- størrelse pr. enhed</t>
  </si>
  <si>
    <t>Stk</t>
  </si>
  <si>
    <t>Pr karton</t>
  </si>
  <si>
    <t>Pr stk</t>
  </si>
  <si>
    <t>Tilbudspris pr.</t>
  </si>
  <si>
    <t>Bryggeanlæg (2 x 5 L) - med separat tevands udtag</t>
  </si>
  <si>
    <t>Bryggeanlæg (2 x 10 L) - med separat tevands udtag</t>
  </si>
  <si>
    <t>Bryggeanlæg (2 x 20 L) - med separat tevands udtag</t>
  </si>
  <si>
    <t>Maskine med to brygudtag og to ekstra varmeplader</t>
  </si>
  <si>
    <t xml:space="preserve">Maskiner vægter </t>
  </si>
  <si>
    <t>Total evalueret sum pr. varelinie for maskiner</t>
  </si>
  <si>
    <t>Total evalueringspris</t>
  </si>
  <si>
    <t>År</t>
  </si>
  <si>
    <r>
      <t xml:space="preserve">Serviceaftale på maskiner
</t>
    </r>
    <r>
      <rPr>
        <sz val="11"/>
        <rFont val="Calibri"/>
        <family val="2"/>
        <scheme val="minor"/>
      </rPr>
      <t>Service- og vedligeholdelses-aftale pr. 12 mdr. i kr. inkl. arb. løn, kørsel, reservedele og regenerering af kalkfilter/blødgøringsanlæg - responstid 8 timer</t>
    </r>
  </si>
  <si>
    <t>Antal timer</t>
  </si>
  <si>
    <t>Service vægter i materialet</t>
  </si>
  <si>
    <t>Total evalueret sum pr. varelinie for service</t>
  </si>
  <si>
    <r>
      <t xml:space="preserve">Vejledning til tilbudsliste på </t>
    </r>
    <r>
      <rPr>
        <b/>
        <u/>
        <sz val="16"/>
        <rFont val="Calibri"/>
        <family val="2"/>
        <scheme val="minor"/>
      </rPr>
      <t>service</t>
    </r>
  </si>
  <si>
    <r>
      <t>Vejledning til tilbudsliste på ø</t>
    </r>
    <r>
      <rPr>
        <b/>
        <u/>
        <sz val="16"/>
        <rFont val="Calibri"/>
        <family val="2"/>
        <scheme val="minor"/>
      </rPr>
      <t>vrige produkter</t>
    </r>
  </si>
  <si>
    <r>
      <t>Vejledning til tilbudsliste på t</t>
    </r>
    <r>
      <rPr>
        <b/>
        <u/>
        <sz val="16"/>
        <rFont val="Calibri"/>
        <family val="2"/>
        <scheme val="minor"/>
      </rPr>
      <t>e</t>
    </r>
  </si>
  <si>
    <t>Mindste enhed pr. bestilling  (antal poser)</t>
  </si>
  <si>
    <t xml:space="preserve">Blandingsforhold Arabica/Robusta i % </t>
  </si>
  <si>
    <t xml:space="preserve">Leje af maskiner
Pris oplyses som en total lejepris pr. stk (12 mdr,  24 mdr. og 36 mdr.), inkl. service- og vedligeholdelseseftersyn &amp;  kalkfilterskift. Serviceeftersyn er  inkl. arb. løn, kørsel, reservedele og regenerering af kalkfilter/blødgøringsanlæg - responstid 8 arbejdstimer. </t>
  </si>
  <si>
    <r>
      <rPr>
        <b/>
        <sz val="16"/>
        <rFont val="Calibri"/>
        <family val="2"/>
        <scheme val="minor"/>
      </rPr>
      <t xml:space="preserve">Vejledning til tilbudsliste på </t>
    </r>
    <r>
      <rPr>
        <b/>
        <u/>
        <sz val="16"/>
        <rFont val="Arial"/>
        <family val="2"/>
      </rPr>
      <t>maskiner</t>
    </r>
  </si>
  <si>
    <t>Brevte i kuvert (vægter 80 %)</t>
  </si>
  <si>
    <t>Løs te i pose* (vægter 20 %)</t>
  </si>
  <si>
    <t xml:space="preserve">Ved benyttelse af option(er) efter hovedkontraktens udløb angives pris pr år for 12 mdr leje i kr. i optionsperioden. </t>
  </si>
  <si>
    <r>
      <t xml:space="preserve">Service og reparationer ad hoc, efterfølgende timepris </t>
    </r>
    <r>
      <rPr>
        <sz val="11"/>
        <color rgb="FF00B050"/>
        <rFont val="Calibri"/>
        <family val="2"/>
        <scheme val="minor"/>
      </rPr>
      <t>(minimum opkrævning ½ time)</t>
    </r>
  </si>
  <si>
    <t>Timepriser</t>
  </si>
  <si>
    <t>BKI</t>
  </si>
  <si>
    <t>JDE Professional</t>
  </si>
  <si>
    <t>Frellsen Kaffe</t>
  </si>
  <si>
    <t>MAAS A/S</t>
  </si>
  <si>
    <t>Peter Larsen Kaffe</t>
  </si>
  <si>
    <t>Leverandør</t>
  </si>
  <si>
    <t>Ordregiver</t>
  </si>
  <si>
    <t>Leverandør eller ordregiver</t>
  </si>
  <si>
    <t>Claus Ryberg</t>
  </si>
  <si>
    <t>Kim Ørnbo Jelling</t>
  </si>
  <si>
    <t>Jim Davidsen</t>
  </si>
  <si>
    <t>Ghita Grand</t>
  </si>
  <si>
    <t>Vibeke Gjerlund</t>
  </si>
  <si>
    <t>Faaborg-Midtfyns Kommune</t>
  </si>
  <si>
    <t>Line Bergstrøm Norman Andersen</t>
  </si>
  <si>
    <t>Repræsentant</t>
  </si>
  <si>
    <t>Køge Kommune</t>
  </si>
  <si>
    <t>Pia Johnsen</t>
  </si>
  <si>
    <t>Information omkring Kaffegruppen og anvendelse af tilbudslisterne</t>
  </si>
  <si>
    <t xml:space="preserve">Kaffegruppen er åben for alle interesserede, men kræver personligt medlemskab af IKA. </t>
  </si>
  <si>
    <t>Medlemmer af IKAs arbejdsgruppe Kaffe &amp; te (alfabetisk noteret)</t>
  </si>
  <si>
    <t>Virksomhed/offentlig deltager</t>
  </si>
  <si>
    <t xml:space="preserve">Forslagene til tilbudslisterne er udarbejdet i IKAs arbejdsgruppe for kaffe og te - kaldet Kaffegruppen. </t>
  </si>
  <si>
    <t xml:space="preserve">Kaffegruppen repræsenterer nogle af de største kaffe leverandører på det danske marked i øjeblikket samt 2 ordregivere. </t>
  </si>
  <si>
    <t xml:space="preserve">Sortimentet i tilbudslisterne er godkendt af alle medlemmer af Kaffegruppen og repræsenterer det brede, gængse sortiment i markedet. </t>
  </si>
  <si>
    <r>
      <t>Tilbudslisterne og vejledningen er udarbejdet til</t>
    </r>
    <r>
      <rPr>
        <u/>
        <sz val="12"/>
        <rFont val="Calibri"/>
        <family val="2"/>
        <scheme val="minor"/>
      </rPr>
      <t xml:space="preserve"> inspiration</t>
    </r>
    <r>
      <rPr>
        <sz val="12"/>
        <rFont val="Calibri"/>
        <family val="2"/>
        <scheme val="minor"/>
      </rPr>
      <t xml:space="preserve"> for ordregiver for at gøre processen omkring et kaffeudbud mere simpel, for ordregivere såvel som leverandører. </t>
    </r>
  </si>
  <si>
    <t xml:space="preserve">Det er vigtigt at ordregiver tilpasser tilbudslisterne efter det reelle behov, således der kun efterspørges de produkter, der rent faktisk anvendes. Herved opnår ordregiver ligeledes de bedste priser. </t>
  </si>
  <si>
    <r>
      <t xml:space="preserve">Procentsatserne i evalueringen er vejledende og kan rettes efter behov. Ændringen af satsen skal ske på fanen </t>
    </r>
    <r>
      <rPr>
        <i/>
        <sz val="12"/>
        <rFont val="Calibri"/>
        <family val="2"/>
        <scheme val="minor"/>
      </rPr>
      <t xml:space="preserve">Evaluering </t>
    </r>
    <r>
      <rPr>
        <sz val="12"/>
        <rFont val="Calibri"/>
        <family val="2"/>
        <scheme val="minor"/>
      </rPr>
      <t xml:space="preserve">og så retter arket selv satserne på de forskellige faneblade. </t>
    </r>
  </si>
  <si>
    <t>Pris for leje af maskine pr år ved leje i 12 mdr. inkl. Service og kalkfilterskift</t>
  </si>
  <si>
    <t>Pris for leje af maskine pr år ved leje i 24 mdr. inkl. Service og kalkfilterskift</t>
  </si>
  <si>
    <t>Pris for leje af maskine pr år ved leje i 36 mdr. inkl. Service og kalkfilterskift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</si>
</sst>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quot;kr.&quot;\ * #,##0.00_ ;_ &quot;kr.&quot;\ * \-#,##0.00_ ;_ &quot;kr.&quot;\ * &quot;-&quot;??_ ;_ @_ "/>
    <numFmt numFmtId="43" formatCode="_ * #,##0.00_ ;_ * \-#,##0.00_ ;_ * &quot;-&quot;??_ ;_ @_ "/>
    <numFmt numFmtId="164" formatCode="_(&quot;kr&quot;\ * #,##0.00_);_(&quot;kr&quot;\ * \(#,##0.00\);_(&quot;kr&quot;\ * &quot;-&quot;??_);_(@_)"/>
    <numFmt numFmtId="165" formatCode="_(* #,##0.00_);_(* \(#,##0.00\);_(* &quot;-&quot;??_);_(@_)"/>
  </numFmts>
  <fonts count="41" x14ac:knownFonts="1">
    <font>
      <sz val="10"/>
      <name val="Arial"/>
    </font>
    <font>
      <sz val="8"/>
      <name val="Arial"/>
      <family val="2"/>
    </font>
    <font>
      <sz val="8"/>
      <color indexed="81"/>
      <name val="Tahoma"/>
      <family val="2"/>
    </font>
    <font>
      <sz val="10"/>
      <name val="Century Gothic"/>
      <family val="2"/>
    </font>
    <font>
      <b/>
      <sz val="14"/>
      <name val="Calibri"/>
      <family val="2"/>
      <scheme val="minor"/>
    </font>
    <font>
      <sz val="10"/>
      <name val="Calibri"/>
      <family val="2"/>
      <scheme val="minor"/>
    </font>
    <font>
      <b/>
      <sz val="11"/>
      <name val="Calibri"/>
      <family val="2"/>
      <scheme val="minor"/>
    </font>
    <font>
      <sz val="11"/>
      <name val="Calibri"/>
      <family val="2"/>
      <scheme val="minor"/>
    </font>
    <font>
      <b/>
      <sz val="12"/>
      <name val="Calibri"/>
      <family val="2"/>
      <scheme val="minor"/>
    </font>
    <font>
      <b/>
      <sz val="10"/>
      <name val="Calibri"/>
      <family val="2"/>
      <scheme val="minor"/>
    </font>
    <font>
      <sz val="10"/>
      <color indexed="10"/>
      <name val="Calibri"/>
      <family val="2"/>
      <scheme val="minor"/>
    </font>
    <font>
      <b/>
      <sz val="16"/>
      <name val="Calibri"/>
      <family val="2"/>
      <scheme val="minor"/>
    </font>
    <font>
      <sz val="16"/>
      <name val="Calibri"/>
      <family val="2"/>
      <scheme val="minor"/>
    </font>
    <font>
      <b/>
      <u/>
      <sz val="11"/>
      <name val="Calibri"/>
      <family val="2"/>
      <scheme val="minor"/>
    </font>
    <font>
      <b/>
      <i/>
      <sz val="11"/>
      <name val="Calibri"/>
      <family val="2"/>
      <scheme val="minor"/>
    </font>
    <font>
      <sz val="11"/>
      <color indexed="10"/>
      <name val="Calibri"/>
      <family val="2"/>
      <scheme val="minor"/>
    </font>
    <font>
      <b/>
      <u/>
      <sz val="16"/>
      <name val="Calibri"/>
      <family val="2"/>
      <scheme val="minor"/>
    </font>
    <font>
      <sz val="12"/>
      <name val="Calibri"/>
      <family val="2"/>
      <scheme val="minor"/>
    </font>
    <font>
      <i/>
      <sz val="12"/>
      <name val="Calibri"/>
      <family val="2"/>
      <scheme val="minor"/>
    </font>
    <font>
      <i/>
      <u/>
      <sz val="12"/>
      <name val="Calibri"/>
      <family val="2"/>
      <scheme val="minor"/>
    </font>
    <font>
      <sz val="10"/>
      <name val="Arial"/>
      <family val="2"/>
    </font>
    <font>
      <b/>
      <sz val="11"/>
      <color theme="1"/>
      <name val="Calibri"/>
      <family val="2"/>
      <scheme val="minor"/>
    </font>
    <font>
      <sz val="10"/>
      <name val="Arial"/>
      <family val="2"/>
    </font>
    <font>
      <sz val="10"/>
      <name val="Arial"/>
      <family val="2"/>
    </font>
    <font>
      <sz val="10"/>
      <name val="Arial"/>
    </font>
    <font>
      <sz val="11"/>
      <name val="Calibri"/>
      <family val="2"/>
      <scheme val="minor"/>
    </font>
    <font>
      <b/>
      <sz val="11"/>
      <color theme="1"/>
      <name val="Calibri"/>
      <family val="2"/>
      <scheme val="minor"/>
    </font>
    <font>
      <u/>
      <sz val="11"/>
      <name val="Calibri"/>
      <family val="2"/>
      <scheme val="minor"/>
    </font>
    <font>
      <b/>
      <sz val="11"/>
      <name val="Calibri"/>
      <family val="2"/>
      <scheme val="minor"/>
    </font>
    <font>
      <b/>
      <sz val="16"/>
      <name val="Calibri"/>
      <family val="2"/>
      <scheme val="minor"/>
    </font>
    <font>
      <sz val="10"/>
      <name val="Calibri"/>
      <family val="2"/>
      <scheme val="minor"/>
    </font>
    <font>
      <b/>
      <sz val="11"/>
      <name val="Calibri"/>
      <family val="2"/>
      <scheme val="minor"/>
    </font>
    <font>
      <b/>
      <sz val="11"/>
      <color theme="1"/>
      <name val="Calibri"/>
      <family val="2"/>
      <scheme val="minor"/>
    </font>
    <font>
      <sz val="11"/>
      <name val="Calibri"/>
      <family val="2"/>
      <scheme val="minor"/>
    </font>
    <font>
      <sz val="11"/>
      <color theme="1"/>
      <name val="Calibri"/>
      <family val="2"/>
      <scheme val="minor"/>
    </font>
    <font>
      <b/>
      <u/>
      <sz val="16"/>
      <name val="Arial"/>
      <family val="2"/>
    </font>
    <font>
      <sz val="11"/>
      <color rgb="FF00B050"/>
      <name val="Calibri"/>
      <family val="2"/>
      <scheme val="minor"/>
    </font>
    <font>
      <sz val="12"/>
      <name val="Arial"/>
      <family val="2"/>
    </font>
    <font>
      <b/>
      <sz val="12"/>
      <name val="Arial"/>
      <family val="2"/>
    </font>
    <font>
      <b/>
      <sz val="12"/>
      <color theme="0"/>
      <name val="Calibri"/>
      <family val="2"/>
      <scheme val="minor"/>
    </font>
    <font>
      <u/>
      <sz val="12"/>
      <name val="Calibri"/>
      <family val="2"/>
      <scheme val="minor"/>
    </font>
  </fonts>
  <fills count="16">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gray125">
        <fgColor indexed="34"/>
      </patternFill>
    </fill>
    <fill>
      <patternFill patternType="solid">
        <fgColor theme="0" tint="-0.14999847407452621"/>
        <bgColor indexed="64"/>
      </patternFill>
    </fill>
    <fill>
      <patternFill patternType="solid">
        <fgColor rgb="FFCCFFCC"/>
        <bgColor indexed="64"/>
      </patternFill>
    </fill>
    <fill>
      <patternFill patternType="gray125">
        <fgColor indexed="34"/>
        <bgColor rgb="FFFFCC99"/>
      </patternFill>
    </fill>
    <fill>
      <patternFill patternType="solid">
        <fgColor rgb="FFFFCC99"/>
        <bgColor indexed="64"/>
      </patternFill>
    </fill>
    <fill>
      <patternFill patternType="solid">
        <fgColor theme="3" tint="0.59999389629810485"/>
        <bgColor indexed="64"/>
      </patternFill>
    </fill>
    <fill>
      <patternFill patternType="solid">
        <fgColor theme="0"/>
        <bgColor indexed="64"/>
      </patternFill>
    </fill>
    <fill>
      <patternFill patternType="lightUp">
        <bgColor indexed="42"/>
      </patternFill>
    </fill>
    <fill>
      <patternFill patternType="solid">
        <fgColor rgb="FF92D050"/>
        <bgColor indexed="64"/>
      </patternFill>
    </fill>
    <fill>
      <patternFill patternType="solid">
        <fgColor theme="1"/>
        <bgColor indexed="64"/>
      </patternFill>
    </fill>
  </fills>
  <borders count="4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5">
    <xf numFmtId="0" fontId="0" fillId="0" borderId="0"/>
    <xf numFmtId="43" fontId="20" fillId="0" borderId="0" applyFont="0" applyFill="0" applyBorder="0" applyAlignment="0" applyProtection="0"/>
    <xf numFmtId="9" fontId="20" fillId="0" borderId="0" applyFont="0" applyFill="0" applyBorder="0" applyAlignment="0" applyProtection="0"/>
    <xf numFmtId="0" fontId="22" fillId="0" borderId="0"/>
    <xf numFmtId="44" fontId="23" fillId="0" borderId="0" applyFont="0" applyFill="0" applyBorder="0" applyAlignment="0" applyProtection="0"/>
  </cellStyleXfs>
  <cellXfs count="483">
    <xf numFmtId="0" fontId="0" fillId="0" borderId="0" xfId="0"/>
    <xf numFmtId="0" fontId="3" fillId="0" borderId="0" xfId="0" applyFont="1"/>
    <xf numFmtId="0" fontId="3" fillId="0" borderId="0" xfId="0" applyFont="1" applyFill="1"/>
    <xf numFmtId="0" fontId="3" fillId="4" borderId="0" xfId="0" applyFont="1" applyFill="1"/>
    <xf numFmtId="0" fontId="3" fillId="4" borderId="0" xfId="0" applyFont="1" applyFill="1" applyBorder="1"/>
    <xf numFmtId="0" fontId="5" fillId="0" borderId="0" xfId="0" applyFont="1"/>
    <xf numFmtId="0" fontId="5" fillId="0" borderId="0" xfId="0" applyFont="1" applyAlignment="1">
      <alignment horizontal="center"/>
    </xf>
    <xf numFmtId="0" fontId="5" fillId="0" borderId="0" xfId="0" applyFont="1" applyBorder="1" applyAlignment="1">
      <alignment horizontal="left"/>
    </xf>
    <xf numFmtId="0" fontId="5" fillId="0" borderId="0" xfId="0" applyFont="1" applyBorder="1" applyAlignment="1">
      <alignment horizontal="center"/>
    </xf>
    <xf numFmtId="0" fontId="5" fillId="0" borderId="0" xfId="0" applyFont="1" applyBorder="1" applyAlignment="1">
      <alignment horizontal="center" vertical="center"/>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left" vertical="top" wrapText="1"/>
    </xf>
    <xf numFmtId="0" fontId="5" fillId="0" borderId="0" xfId="0" applyFont="1" applyBorder="1" applyAlignment="1">
      <alignment vertical="top" wrapText="1"/>
    </xf>
    <xf numFmtId="0" fontId="5" fillId="0" borderId="0" xfId="0" applyFont="1" applyBorder="1" applyAlignment="1">
      <alignment horizontal="center" vertical="top" wrapText="1"/>
    </xf>
    <xf numFmtId="0" fontId="5" fillId="0" borderId="0" xfId="0" applyFont="1" applyBorder="1" applyAlignment="1">
      <alignment horizontal="center" vertical="center" wrapText="1"/>
    </xf>
    <xf numFmtId="0" fontId="5" fillId="0" borderId="0" xfId="0" applyFont="1" applyBorder="1"/>
    <xf numFmtId="0" fontId="5" fillId="0" borderId="0" xfId="0" applyFont="1" applyFill="1"/>
    <xf numFmtId="0" fontId="5" fillId="4" borderId="0" xfId="0" applyFont="1" applyFill="1"/>
    <xf numFmtId="0" fontId="10" fillId="4" borderId="0" xfId="0" applyFont="1" applyFill="1"/>
    <xf numFmtId="0" fontId="10" fillId="4" borderId="0" xfId="0" applyFont="1" applyFill="1" applyAlignment="1">
      <alignment horizontal="center"/>
    </xf>
    <xf numFmtId="0" fontId="10" fillId="4" borderId="0" xfId="0" applyFont="1" applyFill="1" applyAlignment="1">
      <alignment horizontal="center" vertical="center"/>
    </xf>
    <xf numFmtId="0" fontId="5" fillId="4" borderId="0" xfId="0" applyFont="1" applyFill="1" applyAlignment="1">
      <alignment horizontal="center"/>
    </xf>
    <xf numFmtId="0" fontId="5" fillId="4" borderId="0" xfId="0" applyFont="1" applyFill="1" applyAlignment="1">
      <alignment horizontal="center" vertical="center"/>
    </xf>
    <xf numFmtId="164" fontId="9" fillId="4" borderId="0" xfId="0" applyNumberFormat="1" applyFont="1" applyFill="1"/>
    <xf numFmtId="0" fontId="5" fillId="0" borderId="0" xfId="0" applyFont="1" applyAlignment="1">
      <alignment horizontal="center" vertical="center"/>
    </xf>
    <xf numFmtId="0" fontId="5" fillId="4" borderId="0" xfId="0" applyFont="1" applyFill="1" applyAlignment="1">
      <alignment horizontal="left"/>
    </xf>
    <xf numFmtId="10" fontId="5" fillId="4" borderId="7" xfId="0" applyNumberFormat="1" applyFont="1" applyFill="1" applyBorder="1"/>
    <xf numFmtId="0" fontId="9" fillId="4" borderId="8" xfId="0" applyFont="1" applyFill="1" applyBorder="1"/>
    <xf numFmtId="164" fontId="9" fillId="4" borderId="8" xfId="0" applyNumberFormat="1" applyFont="1" applyFill="1" applyBorder="1"/>
    <xf numFmtId="0" fontId="9" fillId="0" borderId="0" xfId="0" applyFont="1" applyFill="1" applyAlignment="1">
      <alignment horizontal="center"/>
    </xf>
    <xf numFmtId="0" fontId="9" fillId="0" borderId="0" xfId="0" applyFont="1" applyFill="1"/>
    <xf numFmtId="0" fontId="5" fillId="0" borderId="0" xfId="0" applyFont="1" applyFill="1" applyAlignment="1">
      <alignment horizontal="center"/>
    </xf>
    <xf numFmtId="0" fontId="5" fillId="4" borderId="3" xfId="0" applyFont="1" applyFill="1" applyBorder="1" applyAlignment="1">
      <alignment horizontal="center" vertical="center" wrapText="1"/>
    </xf>
    <xf numFmtId="10" fontId="5" fillId="4" borderId="3" xfId="0" applyNumberFormat="1" applyFont="1" applyFill="1" applyBorder="1" applyAlignment="1">
      <alignment horizontal="center"/>
    </xf>
    <xf numFmtId="0" fontId="5" fillId="4" borderId="3" xfId="0" applyFont="1" applyFill="1" applyBorder="1"/>
    <xf numFmtId="164" fontId="5" fillId="4" borderId="3" xfId="0" applyNumberFormat="1" applyFont="1" applyFill="1" applyBorder="1"/>
    <xf numFmtId="0" fontId="7" fillId="0" borderId="0" xfId="0" applyFont="1" applyFill="1"/>
    <xf numFmtId="10" fontId="7" fillId="4" borderId="3" xfId="0" applyNumberFormat="1" applyFont="1" applyFill="1" applyBorder="1" applyAlignment="1">
      <alignment horizontal="center"/>
    </xf>
    <xf numFmtId="0" fontId="7" fillId="4" borderId="3" xfId="0" applyFont="1" applyFill="1" applyBorder="1"/>
    <xf numFmtId="0" fontId="7" fillId="0" borderId="0" xfId="0" applyFont="1"/>
    <xf numFmtId="0" fontId="7" fillId="2" borderId="5" xfId="0" applyFont="1" applyFill="1" applyBorder="1" applyAlignment="1">
      <alignment wrapText="1"/>
    </xf>
    <xf numFmtId="0" fontId="7" fillId="2" borderId="3" xfId="0" applyFont="1" applyFill="1" applyBorder="1" applyAlignment="1">
      <alignment horizontal="center" wrapText="1"/>
    </xf>
    <xf numFmtId="0" fontId="7" fillId="2" borderId="3" xfId="0" applyFont="1" applyFill="1" applyBorder="1" applyAlignment="1">
      <alignment horizontal="center" vertical="center"/>
    </xf>
    <xf numFmtId="0" fontId="7" fillId="0" borderId="3" xfId="0" applyFont="1" applyBorder="1"/>
    <xf numFmtId="0" fontId="7" fillId="3" borderId="3" xfId="0" applyFont="1" applyFill="1" applyBorder="1" applyAlignment="1">
      <alignment horizontal="center"/>
    </xf>
    <xf numFmtId="164" fontId="7" fillId="5" borderId="3" xfId="0" applyNumberFormat="1" applyFont="1" applyFill="1" applyBorder="1"/>
    <xf numFmtId="165" fontId="7" fillId="0" borderId="3" xfId="0" applyNumberFormat="1" applyFont="1" applyBorder="1" applyAlignment="1"/>
    <xf numFmtId="164" fontId="7" fillId="3" borderId="3" xfId="0" applyNumberFormat="1" applyFont="1" applyFill="1" applyBorder="1" applyAlignment="1">
      <alignment horizontal="center"/>
    </xf>
    <xf numFmtId="164" fontId="6" fillId="3" borderId="4" xfId="0" applyNumberFormat="1" applyFont="1" applyFill="1" applyBorder="1"/>
    <xf numFmtId="164" fontId="7" fillId="3" borderId="4" xfId="0" applyNumberFormat="1" applyFont="1" applyFill="1" applyBorder="1"/>
    <xf numFmtId="0" fontId="7" fillId="0" borderId="4" xfId="0" applyFont="1" applyFill="1" applyBorder="1"/>
    <xf numFmtId="164" fontId="7" fillId="4" borderId="3" xfId="0" applyNumberFormat="1" applyFont="1" applyFill="1" applyBorder="1"/>
    <xf numFmtId="9" fontId="7" fillId="2" borderId="5" xfId="0" applyNumberFormat="1" applyFont="1" applyFill="1" applyBorder="1" applyAlignment="1">
      <alignment horizontal="left" wrapText="1"/>
    </xf>
    <xf numFmtId="164" fontId="7" fillId="7" borderId="3" xfId="0" applyNumberFormat="1" applyFont="1" applyFill="1" applyBorder="1"/>
    <xf numFmtId="165" fontId="7" fillId="0" borderId="3" xfId="0" applyNumberFormat="1" applyFont="1" applyBorder="1" applyAlignment="1">
      <alignment horizontal="center"/>
    </xf>
    <xf numFmtId="0" fontId="7" fillId="7" borderId="3" xfId="0" applyFont="1" applyFill="1" applyBorder="1"/>
    <xf numFmtId="0" fontId="7" fillId="2" borderId="5" xfId="0" applyFont="1" applyFill="1" applyBorder="1" applyAlignment="1">
      <alignment horizontal="center" vertical="center" wrapText="1"/>
    </xf>
    <xf numFmtId="0" fontId="7" fillId="0" borderId="0" xfId="0" applyFont="1" applyAlignment="1">
      <alignment horizontal="center"/>
    </xf>
    <xf numFmtId="0" fontId="7" fillId="2" borderId="1" xfId="0" applyFont="1" applyFill="1" applyBorder="1" applyAlignment="1">
      <alignment horizontal="left"/>
    </xf>
    <xf numFmtId="0" fontId="7" fillId="2" borderId="2" xfId="0" applyFont="1" applyFill="1" applyBorder="1" applyAlignment="1">
      <alignment horizontal="left"/>
    </xf>
    <xf numFmtId="0" fontId="7" fillId="0" borderId="0"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xf numFmtId="0" fontId="6" fillId="0" borderId="0" xfId="0" applyFont="1"/>
    <xf numFmtId="0" fontId="7" fillId="0" borderId="3" xfId="0" applyFont="1" applyBorder="1" applyAlignment="1">
      <alignment horizontal="left" vertical="top" wrapText="1"/>
    </xf>
    <xf numFmtId="164" fontId="7" fillId="3" borderId="3" xfId="0" applyNumberFormat="1" applyFont="1" applyFill="1" applyBorder="1"/>
    <xf numFmtId="164" fontId="6" fillId="3" borderId="3" xfId="0" applyNumberFormat="1" applyFont="1" applyFill="1" applyBorder="1"/>
    <xf numFmtId="0" fontId="7" fillId="2" borderId="3" xfId="0" applyFont="1" applyFill="1" applyBorder="1" applyAlignment="1">
      <alignment wrapText="1"/>
    </xf>
    <xf numFmtId="10" fontId="7" fillId="4" borderId="7" xfId="0" applyNumberFormat="1" applyFont="1" applyFill="1" applyBorder="1" applyAlignment="1">
      <alignment horizontal="center"/>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left" vertical="top" wrapText="1"/>
    </xf>
    <xf numFmtId="0" fontId="7" fillId="0" borderId="0" xfId="0" applyFont="1" applyFill="1" applyBorder="1"/>
    <xf numFmtId="164" fontId="7" fillId="0" borderId="0" xfId="0" applyNumberFormat="1" applyFont="1" applyFill="1" applyBorder="1"/>
    <xf numFmtId="0" fontId="7" fillId="0" borderId="0" xfId="0" applyFont="1" applyFill="1" applyBorder="1" applyAlignment="1">
      <alignment horizontal="center"/>
    </xf>
    <xf numFmtId="164" fontId="6" fillId="4" borderId="3" xfId="0" applyNumberFormat="1" applyFont="1" applyFill="1" applyBorder="1"/>
    <xf numFmtId="0" fontId="7" fillId="0" borderId="0" xfId="0" applyFont="1" applyFill="1" applyAlignment="1">
      <alignment horizontal="center"/>
    </xf>
    <xf numFmtId="0" fontId="15" fillId="0" borderId="0" xfId="0" applyFont="1"/>
    <xf numFmtId="0" fontId="7" fillId="8" borderId="0" xfId="0" applyFont="1" applyFill="1" applyBorder="1" applyAlignment="1">
      <alignment horizontal="center"/>
    </xf>
    <xf numFmtId="0" fontId="7" fillId="8" borderId="0" xfId="0" applyFont="1" applyFill="1" applyBorder="1" applyAlignment="1">
      <alignment horizontal="center" vertical="center"/>
    </xf>
    <xf numFmtId="0" fontId="7" fillId="2" borderId="3"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2" borderId="3" xfId="0" applyFont="1" applyFill="1" applyBorder="1" applyAlignment="1">
      <alignment horizontal="center"/>
    </xf>
    <xf numFmtId="0" fontId="7" fillId="4" borderId="3" xfId="0" applyFont="1" applyFill="1" applyBorder="1" applyAlignment="1">
      <alignment horizontal="center" vertical="center" wrapText="1"/>
    </xf>
    <xf numFmtId="0" fontId="6" fillId="4" borderId="3" xfId="0" applyFont="1" applyFill="1" applyBorder="1"/>
    <xf numFmtId="10" fontId="6" fillId="4" borderId="3" xfId="0" applyNumberFormat="1" applyFont="1" applyFill="1" applyBorder="1" applyAlignment="1">
      <alignment horizontal="center"/>
    </xf>
    <xf numFmtId="0" fontId="7" fillId="2" borderId="1" xfId="0" applyFont="1" applyFill="1" applyBorder="1" applyAlignment="1">
      <alignment horizontal="center"/>
    </xf>
    <xf numFmtId="0" fontId="7" fillId="0" borderId="0" xfId="0" applyFont="1" applyBorder="1" applyAlignment="1">
      <alignment horizontal="center"/>
    </xf>
    <xf numFmtId="0" fontId="7" fillId="0" borderId="3" xfId="0" applyFont="1" applyBorder="1" applyAlignment="1">
      <alignment horizontal="center"/>
    </xf>
    <xf numFmtId="0" fontId="7" fillId="8" borderId="20" xfId="0" applyFont="1" applyFill="1" applyBorder="1"/>
    <xf numFmtId="0" fontId="7" fillId="0" borderId="3" xfId="0" applyFont="1" applyFill="1" applyBorder="1" applyProtection="1">
      <protection locked="0"/>
    </xf>
    <xf numFmtId="0" fontId="7" fillId="0" borderId="21" xfId="0" applyFont="1" applyFill="1" applyBorder="1" applyProtection="1">
      <protection locked="0"/>
    </xf>
    <xf numFmtId="0" fontId="7" fillId="0" borderId="3" xfId="0" applyFont="1" applyFill="1" applyBorder="1" applyAlignment="1" applyProtection="1">
      <alignment horizontal="right"/>
      <protection locked="0"/>
    </xf>
    <xf numFmtId="0" fontId="6" fillId="7" borderId="20" xfId="0" applyFont="1" applyFill="1" applyBorder="1"/>
    <xf numFmtId="0" fontId="7" fillId="7" borderId="21" xfId="0" applyFont="1" applyFill="1" applyBorder="1"/>
    <xf numFmtId="0" fontId="7" fillId="8" borderId="22" xfId="0" applyFont="1" applyFill="1" applyBorder="1"/>
    <xf numFmtId="0" fontId="7" fillId="0" borderId="23" xfId="0" applyFont="1" applyFill="1" applyBorder="1" applyProtection="1">
      <protection locked="0"/>
    </xf>
    <xf numFmtId="0" fontId="7" fillId="0" borderId="24" xfId="0" applyFont="1" applyFill="1" applyBorder="1" applyProtection="1">
      <protection locked="0"/>
    </xf>
    <xf numFmtId="0" fontId="6" fillId="7" borderId="15" xfId="0" applyFont="1" applyFill="1" applyBorder="1" applyAlignment="1">
      <alignment vertical="top"/>
    </xf>
    <xf numFmtId="0" fontId="6" fillId="7" borderId="16" xfId="0" applyFont="1" applyFill="1" applyBorder="1" applyAlignment="1">
      <alignment vertical="top"/>
    </xf>
    <xf numFmtId="0" fontId="6" fillId="7" borderId="17" xfId="0" applyFont="1" applyFill="1" applyBorder="1" applyAlignment="1">
      <alignment vertical="top"/>
    </xf>
    <xf numFmtId="0" fontId="7" fillId="8" borderId="28" xfId="0" applyFont="1" applyFill="1" applyBorder="1"/>
    <xf numFmtId="0" fontId="7" fillId="0" borderId="29" xfId="0" applyFont="1" applyFill="1" applyBorder="1" applyProtection="1">
      <protection locked="0"/>
    </xf>
    <xf numFmtId="0" fontId="7" fillId="0" borderId="30" xfId="0" applyFont="1" applyFill="1" applyBorder="1" applyProtection="1">
      <protection locked="0"/>
    </xf>
    <xf numFmtId="0" fontId="15" fillId="0" borderId="0" xfId="0" applyFont="1" applyFill="1"/>
    <xf numFmtId="0" fontId="15" fillId="0" borderId="0" xfId="0" applyFont="1" applyFill="1" applyAlignment="1">
      <alignment horizontal="center"/>
    </xf>
    <xf numFmtId="0" fontId="0" fillId="0" borderId="0" xfId="0" applyAlignment="1">
      <alignment horizontal="center"/>
    </xf>
    <xf numFmtId="17" fontId="7" fillId="2" borderId="3" xfId="0" applyNumberFormat="1" applyFont="1" applyFill="1" applyBorder="1" applyAlignment="1">
      <alignment horizontal="center"/>
    </xf>
    <xf numFmtId="0" fontId="4" fillId="4" borderId="0" xfId="0" applyFont="1" applyFill="1"/>
    <xf numFmtId="0" fontId="8" fillId="4" borderId="0" xfId="0" applyFont="1" applyFill="1"/>
    <xf numFmtId="0" fontId="17" fillId="4" borderId="0" xfId="0" applyFont="1" applyFill="1"/>
    <xf numFmtId="10" fontId="17" fillId="4" borderId="0" xfId="0" applyNumberFormat="1" applyFont="1" applyFill="1"/>
    <xf numFmtId="164" fontId="17" fillId="4" borderId="0" xfId="0" applyNumberFormat="1" applyFont="1" applyFill="1"/>
    <xf numFmtId="0" fontId="18" fillId="4" borderId="0" xfId="0" applyFont="1" applyFill="1"/>
    <xf numFmtId="164" fontId="8" fillId="4" borderId="0" xfId="0" applyNumberFormat="1" applyFont="1" applyFill="1" applyBorder="1"/>
    <xf numFmtId="0" fontId="17" fillId="4" borderId="0" xfId="0" applyFont="1" applyFill="1" applyBorder="1"/>
    <xf numFmtId="0" fontId="19" fillId="4" borderId="0" xfId="0" applyFont="1" applyFill="1"/>
    <xf numFmtId="0" fontId="17" fillId="4" borderId="0" xfId="0" applyFont="1" applyFill="1" applyAlignment="1">
      <alignment horizontal="left" vertical="center" wrapText="1"/>
    </xf>
    <xf numFmtId="0" fontId="7" fillId="0" borderId="0" xfId="0" applyFont="1" applyBorder="1" applyAlignment="1">
      <alignment horizontal="center" vertical="top" wrapText="1"/>
    </xf>
    <xf numFmtId="0" fontId="7" fillId="0" borderId="0" xfId="0" applyFont="1" applyFill="1" applyBorder="1" applyProtection="1">
      <protection locked="0"/>
    </xf>
    <xf numFmtId="0" fontId="7" fillId="8" borderId="3" xfId="0" applyFont="1" applyFill="1" applyBorder="1" applyAlignment="1">
      <alignment horizontal="center"/>
    </xf>
    <xf numFmtId="9" fontId="17" fillId="4" borderId="0" xfId="2" applyFont="1" applyFill="1"/>
    <xf numFmtId="9" fontId="17" fillId="4" borderId="0" xfId="0" applyNumberFormat="1" applyFont="1" applyFill="1"/>
    <xf numFmtId="44" fontId="17" fillId="4" borderId="0" xfId="4" applyFont="1" applyFill="1"/>
    <xf numFmtId="0" fontId="7" fillId="8" borderId="10" xfId="0" applyFont="1" applyFill="1" applyBorder="1" applyAlignment="1">
      <alignment horizontal="left"/>
    </xf>
    <xf numFmtId="0" fontId="7" fillId="8" borderId="0" xfId="0" applyFont="1" applyFill="1" applyBorder="1" applyAlignment="1">
      <alignment horizontal="left"/>
    </xf>
    <xf numFmtId="0" fontId="7" fillId="8" borderId="9" xfId="0" applyFont="1" applyFill="1" applyBorder="1" applyAlignment="1">
      <alignment horizontal="left"/>
    </xf>
    <xf numFmtId="0" fontId="24" fillId="0" borderId="0" xfId="0" applyFont="1"/>
    <xf numFmtId="0" fontId="25" fillId="11" borderId="0" xfId="0" applyFont="1" applyFill="1" applyBorder="1" applyAlignment="1">
      <alignment horizontal="left"/>
    </xf>
    <xf numFmtId="0" fontId="25" fillId="11" borderId="0" xfId="0" applyFont="1" applyFill="1" applyBorder="1"/>
    <xf numFmtId="0" fontId="7" fillId="8" borderId="10" xfId="0" applyFont="1" applyFill="1" applyBorder="1" applyAlignment="1"/>
    <xf numFmtId="0" fontId="7" fillId="8" borderId="0" xfId="0" applyFont="1" applyFill="1" applyBorder="1" applyAlignment="1"/>
    <xf numFmtId="0" fontId="7" fillId="8" borderId="9" xfId="0" applyFont="1" applyFill="1" applyBorder="1" applyAlignment="1"/>
    <xf numFmtId="0" fontId="27" fillId="8" borderId="10" xfId="0" applyFont="1" applyFill="1" applyBorder="1" applyAlignment="1">
      <alignment horizontal="left"/>
    </xf>
    <xf numFmtId="0" fontId="7" fillId="0" borderId="5" xfId="0" applyFont="1" applyBorder="1" applyAlignment="1">
      <alignment horizontal="center" vertical="center" wrapText="1"/>
    </xf>
    <xf numFmtId="0" fontId="7" fillId="0" borderId="3" xfId="0" applyFont="1" applyBorder="1" applyAlignment="1">
      <alignment horizontal="center" vertical="center"/>
    </xf>
    <xf numFmtId="0" fontId="7" fillId="2" borderId="16" xfId="0" applyFont="1" applyFill="1" applyBorder="1" applyAlignment="1">
      <alignment horizontal="center" wrapText="1"/>
    </xf>
    <xf numFmtId="0" fontId="7" fillId="2" borderId="16" xfId="0" applyFont="1" applyFill="1" applyBorder="1" applyAlignment="1">
      <alignment horizontal="center"/>
    </xf>
    <xf numFmtId="0" fontId="7" fillId="2" borderId="16" xfId="0" applyFont="1" applyFill="1" applyBorder="1" applyAlignment="1">
      <alignment horizontal="center" vertical="top" wrapText="1"/>
    </xf>
    <xf numFmtId="0" fontId="7" fillId="0" borderId="16" xfId="0" applyFont="1" applyBorder="1"/>
    <xf numFmtId="0" fontId="7" fillId="0" borderId="16" xfId="0" applyFont="1" applyBorder="1" applyAlignment="1">
      <alignment horizontal="center"/>
    </xf>
    <xf numFmtId="0" fontId="7" fillId="3" borderId="16" xfId="0" applyFont="1" applyFill="1" applyBorder="1" applyAlignment="1">
      <alignment horizontal="center"/>
    </xf>
    <xf numFmtId="164" fontId="7" fillId="0" borderId="16" xfId="0" applyNumberFormat="1" applyFont="1" applyBorder="1"/>
    <xf numFmtId="164" fontId="7" fillId="3" borderId="16" xfId="0" applyNumberFormat="1" applyFont="1" applyFill="1" applyBorder="1"/>
    <xf numFmtId="164" fontId="6" fillId="3" borderId="16" xfId="0" applyNumberFormat="1" applyFont="1" applyFill="1" applyBorder="1"/>
    <xf numFmtId="0" fontId="6" fillId="7" borderId="34" xfId="0" applyFont="1" applyFill="1" applyBorder="1" applyAlignment="1">
      <alignment wrapText="1"/>
    </xf>
    <xf numFmtId="0" fontId="6" fillId="7" borderId="35" xfId="0" applyFont="1" applyFill="1" applyBorder="1" applyAlignment="1">
      <alignment horizontal="center" wrapText="1"/>
    </xf>
    <xf numFmtId="0" fontId="6" fillId="7" borderId="35" xfId="0" applyFont="1" applyFill="1" applyBorder="1" applyAlignment="1">
      <alignment horizontal="center"/>
    </xf>
    <xf numFmtId="0" fontId="6" fillId="7" borderId="35" xfId="0" applyFont="1" applyFill="1" applyBorder="1" applyAlignment="1">
      <alignment horizontal="center" vertical="top" wrapText="1"/>
    </xf>
    <xf numFmtId="0" fontId="6" fillId="7" borderId="35" xfId="0" applyFont="1" applyFill="1" applyBorder="1"/>
    <xf numFmtId="0" fontId="6" fillId="7" borderId="36" xfId="0" applyFont="1" applyFill="1" applyBorder="1"/>
    <xf numFmtId="0" fontId="7" fillId="2" borderId="23" xfId="0" applyFont="1" applyFill="1" applyBorder="1" applyAlignment="1">
      <alignment horizontal="center" wrapText="1"/>
    </xf>
    <xf numFmtId="0" fontId="7" fillId="2" borderId="23" xfId="0" applyFont="1" applyFill="1" applyBorder="1" applyAlignment="1">
      <alignment horizontal="center"/>
    </xf>
    <xf numFmtId="0" fontId="7" fillId="2" borderId="23" xfId="0" applyFont="1" applyFill="1" applyBorder="1" applyAlignment="1">
      <alignment horizontal="center" vertical="top" wrapText="1"/>
    </xf>
    <xf numFmtId="0" fontId="7" fillId="0" borderId="23" xfId="0" applyFont="1" applyBorder="1"/>
    <xf numFmtId="0" fontId="7" fillId="0" borderId="23" xfId="0" applyFont="1" applyBorder="1" applyAlignment="1">
      <alignment horizontal="center"/>
    </xf>
    <xf numFmtId="0" fontId="7" fillId="3" borderId="23" xfId="0" applyFont="1" applyFill="1" applyBorder="1" applyAlignment="1">
      <alignment horizontal="center"/>
    </xf>
    <xf numFmtId="164" fontId="6" fillId="3" borderId="23" xfId="0" applyNumberFormat="1" applyFont="1" applyFill="1" applyBorder="1"/>
    <xf numFmtId="164" fontId="7" fillId="5" borderId="16" xfId="0" applyNumberFormat="1" applyFont="1" applyFill="1" applyBorder="1"/>
    <xf numFmtId="164" fontId="6" fillId="7" borderId="35" xfId="0" applyNumberFormat="1" applyFont="1" applyFill="1" applyBorder="1"/>
    <xf numFmtId="0" fontId="7" fillId="2" borderId="14" xfId="0" applyFont="1" applyFill="1" applyBorder="1" applyAlignment="1">
      <alignment wrapText="1"/>
    </xf>
    <xf numFmtId="0" fontId="7" fillId="2" borderId="16"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xf>
    <xf numFmtId="165" fontId="7" fillId="0" borderId="16" xfId="0" applyNumberFormat="1" applyFont="1" applyBorder="1" applyAlignment="1"/>
    <xf numFmtId="164" fontId="7" fillId="3" borderId="16" xfId="0" applyNumberFormat="1" applyFont="1" applyFill="1" applyBorder="1" applyAlignment="1">
      <alignment horizontal="center"/>
    </xf>
    <xf numFmtId="164" fontId="6" fillId="3" borderId="2" xfId="0" applyNumberFormat="1" applyFont="1" applyFill="1" applyBorder="1"/>
    <xf numFmtId="164" fontId="7" fillId="3" borderId="2" xfId="0" applyNumberFormat="1" applyFont="1" applyFill="1" applyBorder="1"/>
    <xf numFmtId="0" fontId="7" fillId="0" borderId="2" xfId="0" applyFont="1" applyFill="1" applyBorder="1"/>
    <xf numFmtId="0" fontId="8" fillId="7" borderId="25" xfId="0" applyFont="1" applyFill="1" applyBorder="1" applyAlignment="1">
      <alignment vertical="center"/>
    </xf>
    <xf numFmtId="0" fontId="6" fillId="7" borderId="26" xfId="0" applyFont="1" applyFill="1" applyBorder="1" applyAlignment="1">
      <alignment vertical="center"/>
    </xf>
    <xf numFmtId="0" fontId="6" fillId="7" borderId="26" xfId="0" applyFont="1" applyFill="1" applyBorder="1" applyAlignment="1">
      <alignment horizontal="center" vertical="center"/>
    </xf>
    <xf numFmtId="0" fontId="6" fillId="7" borderId="37" xfId="0" applyFont="1" applyFill="1" applyBorder="1" applyAlignment="1">
      <alignment horizontal="center" vertical="center"/>
    </xf>
    <xf numFmtId="0" fontId="7" fillId="7" borderId="38" xfId="0" applyFont="1" applyFill="1" applyBorder="1" applyAlignment="1">
      <alignment horizontal="center" vertical="top" textRotation="180" wrapText="1"/>
    </xf>
    <xf numFmtId="0" fontId="7" fillId="7" borderId="35" xfId="0" applyFont="1" applyFill="1" applyBorder="1" applyAlignment="1">
      <alignment horizontal="center" vertical="top" textRotation="180" wrapText="1"/>
    </xf>
    <xf numFmtId="0" fontId="6" fillId="7" borderId="37" xfId="0" applyFont="1" applyFill="1" applyBorder="1" applyAlignment="1">
      <alignment horizontal="center" vertical="top" textRotation="180" wrapText="1"/>
    </xf>
    <xf numFmtId="0" fontId="7" fillId="7" borderId="37" xfId="0" applyFont="1" applyFill="1" applyBorder="1" applyAlignment="1">
      <alignment horizontal="center" vertical="top" textRotation="180" wrapText="1"/>
    </xf>
    <xf numFmtId="0" fontId="7" fillId="7" borderId="27" xfId="0" applyFont="1" applyFill="1" applyBorder="1" applyAlignment="1">
      <alignment horizontal="center" vertical="center"/>
    </xf>
    <xf numFmtId="164" fontId="7" fillId="5" borderId="23" xfId="0" applyNumberFormat="1" applyFont="1" applyFill="1" applyBorder="1"/>
    <xf numFmtId="165" fontId="7" fillId="0" borderId="16" xfId="0" applyNumberFormat="1" applyFont="1" applyBorder="1" applyAlignment="1">
      <alignment horizontal="center"/>
    </xf>
    <xf numFmtId="0" fontId="7" fillId="7" borderId="35" xfId="0" applyFont="1" applyFill="1" applyBorder="1" applyAlignment="1">
      <alignment horizontal="center"/>
    </xf>
    <xf numFmtId="164" fontId="7" fillId="7" borderId="35" xfId="0" applyNumberFormat="1" applyFont="1" applyFill="1" applyBorder="1"/>
    <xf numFmtId="165" fontId="7" fillId="7" borderId="35" xfId="0" applyNumberFormat="1" applyFont="1" applyFill="1" applyBorder="1" applyAlignment="1">
      <alignment horizontal="center" vertical="top" textRotation="180" wrapText="1"/>
    </xf>
    <xf numFmtId="164" fontId="7" fillId="7" borderId="35" xfId="0" applyNumberFormat="1" applyFont="1" applyFill="1" applyBorder="1" applyAlignment="1">
      <alignment horizontal="center"/>
    </xf>
    <xf numFmtId="164" fontId="6" fillId="7" borderId="37" xfId="0" applyNumberFormat="1" applyFont="1" applyFill="1" applyBorder="1"/>
    <xf numFmtId="164" fontId="7" fillId="7" borderId="37" xfId="0" applyNumberFormat="1" applyFont="1" applyFill="1" applyBorder="1"/>
    <xf numFmtId="0" fontId="7" fillId="7" borderId="38" xfId="0" applyFont="1" applyFill="1" applyBorder="1" applyAlignment="1">
      <alignment horizontal="center" vertical="center" textRotation="180" wrapText="1"/>
    </xf>
    <xf numFmtId="0" fontId="7" fillId="7" borderId="35" xfId="0" applyFont="1" applyFill="1" applyBorder="1" applyAlignment="1">
      <alignment horizontal="center" vertical="center" textRotation="180" wrapText="1"/>
    </xf>
    <xf numFmtId="0" fontId="8" fillId="7" borderId="25" xfId="0" applyFont="1" applyFill="1" applyBorder="1" applyAlignment="1">
      <alignment vertical="center" wrapText="1"/>
    </xf>
    <xf numFmtId="0" fontId="6" fillId="7" borderId="26" xfId="0" applyFont="1" applyFill="1" applyBorder="1" applyAlignment="1">
      <alignment wrapText="1"/>
    </xf>
    <xf numFmtId="0" fontId="6" fillId="7" borderId="26" xfId="0" applyFont="1" applyFill="1" applyBorder="1" applyAlignment="1">
      <alignment horizontal="center" vertical="center" wrapText="1"/>
    </xf>
    <xf numFmtId="0" fontId="6" fillId="7" borderId="37" xfId="0" applyFont="1" applyFill="1" applyBorder="1" applyAlignment="1">
      <alignment horizontal="center" wrapText="1"/>
    </xf>
    <xf numFmtId="0" fontId="7" fillId="7" borderId="38" xfId="0" applyFont="1" applyFill="1" applyBorder="1" applyAlignment="1">
      <alignment horizontal="center" vertical="center" wrapText="1"/>
    </xf>
    <xf numFmtId="0" fontId="7" fillId="7" borderId="35" xfId="0" applyFont="1" applyFill="1" applyBorder="1" applyAlignment="1">
      <alignment horizontal="center" vertical="center"/>
    </xf>
    <xf numFmtId="165" fontId="7" fillId="7" borderId="35" xfId="0" applyNumberFormat="1" applyFont="1" applyFill="1" applyBorder="1" applyAlignment="1">
      <alignment horizontal="center"/>
    </xf>
    <xf numFmtId="0" fontId="7" fillId="7" borderId="27" xfId="0" applyFont="1" applyFill="1" applyBorder="1"/>
    <xf numFmtId="0" fontId="6" fillId="7" borderId="34" xfId="0" applyFont="1" applyFill="1" applyBorder="1" applyAlignment="1">
      <alignment vertical="center" wrapText="1"/>
    </xf>
    <xf numFmtId="0" fontId="6" fillId="7" borderId="35" xfId="0" applyFont="1" applyFill="1" applyBorder="1" applyAlignment="1">
      <alignment horizontal="center" vertical="center" wrapText="1"/>
    </xf>
    <xf numFmtId="0" fontId="6" fillId="7" borderId="35" xfId="0" applyFont="1" applyFill="1" applyBorder="1" applyAlignment="1">
      <alignment horizontal="center" vertical="center"/>
    </xf>
    <xf numFmtId="0" fontId="6" fillId="7" borderId="35" xfId="0" applyFont="1" applyFill="1" applyBorder="1" applyAlignment="1">
      <alignment vertical="center"/>
    </xf>
    <xf numFmtId="0" fontId="6" fillId="7" borderId="36" xfId="0" applyFont="1" applyFill="1" applyBorder="1" applyAlignment="1">
      <alignment vertical="center"/>
    </xf>
    <xf numFmtId="0" fontId="7" fillId="4" borderId="31" xfId="0" applyFont="1" applyFill="1" applyBorder="1"/>
    <xf numFmtId="10" fontId="7" fillId="4" borderId="40" xfId="0" applyNumberFormat="1" applyFont="1" applyFill="1" applyBorder="1" applyAlignment="1">
      <alignment horizontal="center"/>
    </xf>
    <xf numFmtId="0" fontId="7" fillId="4" borderId="40" xfId="0" applyFont="1" applyFill="1" applyBorder="1"/>
    <xf numFmtId="165" fontId="7" fillId="4" borderId="41" xfId="0" applyNumberFormat="1" applyFont="1" applyFill="1" applyBorder="1"/>
    <xf numFmtId="0" fontId="7" fillId="4" borderId="42" xfId="0" applyFont="1" applyFill="1" applyBorder="1"/>
    <xf numFmtId="10" fontId="7" fillId="4" borderId="29" xfId="0" applyNumberFormat="1" applyFont="1" applyFill="1" applyBorder="1" applyAlignment="1">
      <alignment horizontal="center"/>
    </xf>
    <xf numFmtId="0" fontId="6" fillId="4" borderId="29" xfId="0" applyFont="1" applyFill="1" applyBorder="1"/>
    <xf numFmtId="165" fontId="6" fillId="4" borderId="30" xfId="0" applyNumberFormat="1" applyFont="1" applyFill="1" applyBorder="1"/>
    <xf numFmtId="0" fontId="7" fillId="13" borderId="16" xfId="0" applyFont="1" applyFill="1" applyBorder="1" applyAlignment="1">
      <alignment horizontal="center"/>
    </xf>
    <xf numFmtId="0" fontId="7" fillId="13" borderId="3" xfId="0" applyFont="1" applyFill="1" applyBorder="1" applyAlignment="1">
      <alignment horizontal="center"/>
    </xf>
    <xf numFmtId="0" fontId="6" fillId="0" borderId="0" xfId="0" applyFont="1" applyAlignment="1">
      <alignment vertical="center"/>
    </xf>
    <xf numFmtId="164" fontId="6" fillId="4" borderId="3" xfId="0" applyNumberFormat="1" applyFont="1" applyFill="1" applyBorder="1" applyAlignment="1">
      <alignment vertical="center"/>
    </xf>
    <xf numFmtId="0" fontId="6" fillId="7" borderId="34" xfId="0" applyFont="1" applyFill="1" applyBorder="1" applyAlignment="1">
      <alignment vertical="center"/>
    </xf>
    <xf numFmtId="0" fontId="7" fillId="2" borderId="15" xfId="0" applyFont="1" applyFill="1" applyBorder="1" applyAlignment="1">
      <alignment horizontal="left" wrapText="1"/>
    </xf>
    <xf numFmtId="0" fontId="7" fillId="0" borderId="17" xfId="0" applyFont="1" applyBorder="1"/>
    <xf numFmtId="0" fontId="7" fillId="2" borderId="20" xfId="0" applyFont="1" applyFill="1" applyBorder="1" applyAlignment="1">
      <alignment horizontal="left" wrapText="1"/>
    </xf>
    <xf numFmtId="0" fontId="7" fillId="0" borderId="21" xfId="0" applyFont="1" applyBorder="1"/>
    <xf numFmtId="0" fontId="7" fillId="2" borderId="20" xfId="0" applyFont="1" applyFill="1" applyBorder="1" applyAlignment="1">
      <alignment wrapText="1"/>
    </xf>
    <xf numFmtId="0" fontId="7" fillId="2" borderId="22" xfId="0" applyFont="1" applyFill="1" applyBorder="1" applyAlignment="1">
      <alignment horizontal="left" wrapText="1"/>
    </xf>
    <xf numFmtId="0" fontId="7" fillId="0" borderId="24" xfId="0" applyFont="1" applyBorder="1"/>
    <xf numFmtId="0" fontId="7" fillId="4" borderId="39"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7" fillId="4" borderId="41" xfId="0" applyFont="1" applyFill="1" applyBorder="1" applyAlignment="1">
      <alignment horizontal="center" vertical="center" wrapText="1"/>
    </xf>
    <xf numFmtId="0" fontId="6" fillId="4" borderId="20" xfId="0" applyFont="1" applyFill="1" applyBorder="1" applyAlignment="1">
      <alignment horizontal="center" vertical="center"/>
    </xf>
    <xf numFmtId="0" fontId="6" fillId="4" borderId="21" xfId="0" applyFont="1" applyFill="1" applyBorder="1" applyAlignment="1">
      <alignment vertical="center"/>
    </xf>
    <xf numFmtId="10" fontId="7" fillId="4" borderId="20" xfId="0" applyNumberFormat="1" applyFont="1" applyFill="1" applyBorder="1" applyAlignment="1">
      <alignment horizontal="center"/>
    </xf>
    <xf numFmtId="164" fontId="7" fillId="4" borderId="21" xfId="0" applyNumberFormat="1" applyFont="1" applyFill="1" applyBorder="1"/>
    <xf numFmtId="10" fontId="6" fillId="4" borderId="20" xfId="0" applyNumberFormat="1" applyFont="1" applyFill="1" applyBorder="1" applyAlignment="1">
      <alignment horizontal="center"/>
    </xf>
    <xf numFmtId="164" fontId="6" fillId="4" borderId="21" xfId="0" applyNumberFormat="1" applyFont="1" applyFill="1" applyBorder="1"/>
    <xf numFmtId="164" fontId="6" fillId="4" borderId="21" xfId="0" applyNumberFormat="1" applyFont="1" applyFill="1" applyBorder="1" applyAlignment="1">
      <alignment horizontal="center"/>
    </xf>
    <xf numFmtId="0" fontId="6" fillId="8" borderId="20" xfId="0" applyFont="1" applyFill="1" applyBorder="1"/>
    <xf numFmtId="0" fontId="6" fillId="7" borderId="16" xfId="0" applyFont="1" applyFill="1" applyBorder="1" applyAlignment="1">
      <alignment horizontal="left" vertical="top" wrapText="1"/>
    </xf>
    <xf numFmtId="0" fontId="6" fillId="7" borderId="16"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7" fillId="8" borderId="0" xfId="0" applyFont="1" applyFill="1" applyBorder="1"/>
    <xf numFmtId="0" fontId="6" fillId="4" borderId="5" xfId="0" applyFont="1" applyFill="1" applyBorder="1" applyAlignment="1">
      <alignment vertical="center"/>
    </xf>
    <xf numFmtId="0" fontId="6" fillId="4" borderId="6" xfId="0" applyFont="1" applyFill="1" applyBorder="1" applyAlignment="1">
      <alignment vertical="center"/>
    </xf>
    <xf numFmtId="0" fontId="6" fillId="4" borderId="4" xfId="0" applyFont="1" applyFill="1" applyBorder="1" applyAlignment="1">
      <alignment vertical="center"/>
    </xf>
    <xf numFmtId="0" fontId="5" fillId="3" borderId="6" xfId="0" applyFont="1" applyFill="1" applyBorder="1" applyAlignment="1">
      <alignment horizontal="left" vertical="top" wrapText="1"/>
    </xf>
    <xf numFmtId="0" fontId="5" fillId="3" borderId="6" xfId="0" applyFont="1" applyFill="1" applyBorder="1" applyAlignment="1">
      <alignment horizontal="center" vertical="top" wrapText="1"/>
    </xf>
    <xf numFmtId="0" fontId="5" fillId="3" borderId="4" xfId="0" applyFont="1" applyFill="1" applyBorder="1" applyAlignment="1">
      <alignment horizontal="left" vertical="top" wrapText="1"/>
    </xf>
    <xf numFmtId="0" fontId="4" fillId="7" borderId="34"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4" fillId="7" borderId="34" xfId="0" applyFont="1" applyFill="1" applyBorder="1" applyAlignment="1">
      <alignment horizontal="center" vertical="center"/>
    </xf>
    <xf numFmtId="0" fontId="7" fillId="2" borderId="16" xfId="0" applyFont="1" applyFill="1" applyBorder="1" applyAlignment="1">
      <alignment wrapText="1"/>
    </xf>
    <xf numFmtId="0" fontId="7" fillId="0" borderId="16" xfId="0" applyFont="1" applyBorder="1" applyAlignment="1">
      <alignment horizontal="left" vertical="top" wrapText="1"/>
    </xf>
    <xf numFmtId="0" fontId="7" fillId="7" borderId="35" xfId="0" applyFont="1" applyFill="1" applyBorder="1" applyAlignment="1">
      <alignment horizontal="center" wrapText="1"/>
    </xf>
    <xf numFmtId="0" fontId="6" fillId="7" borderId="35" xfId="0" applyFont="1" applyFill="1" applyBorder="1" applyAlignment="1">
      <alignment horizontal="left" vertical="top" wrapText="1"/>
    </xf>
    <xf numFmtId="164" fontId="6" fillId="7" borderId="35" xfId="0" applyNumberFormat="1" applyFont="1" applyFill="1" applyBorder="1" applyAlignment="1">
      <alignment horizontal="center"/>
    </xf>
    <xf numFmtId="0" fontId="7" fillId="2" borderId="23" xfId="0" applyFont="1" applyFill="1" applyBorder="1" applyAlignment="1">
      <alignment wrapText="1"/>
    </xf>
    <xf numFmtId="0" fontId="7" fillId="0" borderId="23" xfId="0" applyFont="1" applyBorder="1" applyAlignment="1">
      <alignment horizontal="left" vertical="top" wrapText="1"/>
    </xf>
    <xf numFmtId="0" fontId="7" fillId="7" borderId="36" xfId="0" applyFont="1" applyFill="1" applyBorder="1"/>
    <xf numFmtId="0" fontId="6" fillId="7" borderId="25" xfId="0" applyFont="1" applyFill="1" applyBorder="1"/>
    <xf numFmtId="0" fontId="6" fillId="7" borderId="26" xfId="0" applyFont="1" applyFill="1" applyBorder="1" applyAlignment="1">
      <alignment horizontal="center"/>
    </xf>
    <xf numFmtId="0" fontId="6" fillId="7" borderId="26" xfId="0" applyFont="1" applyFill="1" applyBorder="1"/>
    <xf numFmtId="0" fontId="6" fillId="7" borderId="27" xfId="0" applyFont="1" applyFill="1" applyBorder="1"/>
    <xf numFmtId="3" fontId="7" fillId="2" borderId="16" xfId="0" applyNumberFormat="1" applyFont="1" applyFill="1" applyBorder="1" applyAlignment="1">
      <alignment horizontal="center" wrapText="1"/>
    </xf>
    <xf numFmtId="3" fontId="7" fillId="2" borderId="3" xfId="0" applyNumberFormat="1" applyFont="1" applyFill="1" applyBorder="1" applyAlignment="1">
      <alignment horizontal="center" wrapText="1"/>
    </xf>
    <xf numFmtId="3" fontId="6" fillId="7" borderId="26" xfId="0" applyNumberFormat="1" applyFont="1" applyFill="1" applyBorder="1" applyAlignment="1">
      <alignment horizontal="center"/>
    </xf>
    <xf numFmtId="10" fontId="7" fillId="4" borderId="31" xfId="0" applyNumberFormat="1" applyFont="1" applyFill="1" applyBorder="1" applyAlignment="1">
      <alignment horizontal="left"/>
    </xf>
    <xf numFmtId="0" fontId="7" fillId="4" borderId="32" xfId="0" applyFont="1" applyFill="1" applyBorder="1"/>
    <xf numFmtId="164" fontId="6" fillId="4" borderId="33" xfId="0" applyNumberFormat="1" applyFont="1" applyFill="1" applyBorder="1"/>
    <xf numFmtId="0" fontId="5" fillId="4" borderId="42" xfId="0" applyFont="1" applyFill="1" applyBorder="1"/>
    <xf numFmtId="0" fontId="6" fillId="4" borderId="42" xfId="0" applyFont="1" applyFill="1" applyBorder="1"/>
    <xf numFmtId="164" fontId="6" fillId="4" borderId="43" xfId="0" applyNumberFormat="1" applyFont="1" applyFill="1" applyBorder="1"/>
    <xf numFmtId="10" fontId="7" fillId="7" borderId="3" xfId="0" applyNumberFormat="1" applyFont="1" applyFill="1" applyBorder="1" applyAlignment="1">
      <alignment horizontal="center"/>
    </xf>
    <xf numFmtId="164" fontId="7" fillId="0" borderId="0" xfId="0" applyNumberFormat="1" applyFont="1"/>
    <xf numFmtId="10" fontId="6" fillId="0" borderId="0" xfId="0" applyNumberFormat="1" applyFont="1" applyAlignment="1">
      <alignment horizontal="center"/>
    </xf>
    <xf numFmtId="164" fontId="6" fillId="0" borderId="0" xfId="0" applyNumberFormat="1" applyFont="1"/>
    <xf numFmtId="0" fontId="11" fillId="12" borderId="13" xfId="0" applyFont="1" applyFill="1" applyBorder="1" applyAlignment="1">
      <alignment vertical="center" wrapText="1"/>
    </xf>
    <xf numFmtId="0" fontId="5" fillId="0" borderId="0" xfId="0" applyFont="1" applyAlignment="1"/>
    <xf numFmtId="0" fontId="7" fillId="8" borderId="14" xfId="3" applyFont="1" applyFill="1" applyBorder="1" applyAlignment="1" applyProtection="1">
      <alignment horizontal="center"/>
      <protection locked="0"/>
    </xf>
    <xf numFmtId="0" fontId="24" fillId="0" borderId="0" xfId="0" applyFont="1" applyAlignment="1">
      <alignment horizontal="center"/>
    </xf>
    <xf numFmtId="0" fontId="25" fillId="0" borderId="0" xfId="0" applyFont="1"/>
    <xf numFmtId="43" fontId="25" fillId="10" borderId="3" xfId="1" applyFont="1" applyFill="1" applyBorder="1" applyAlignment="1">
      <alignment horizontal="center"/>
    </xf>
    <xf numFmtId="0" fontId="25" fillId="0" borderId="0" xfId="0" applyFont="1" applyFill="1" applyBorder="1"/>
    <xf numFmtId="0" fontId="26" fillId="11" borderId="0" xfId="0" applyFont="1" applyFill="1" applyBorder="1" applyAlignment="1"/>
    <xf numFmtId="43" fontId="26" fillId="0" borderId="0" xfId="1" applyFont="1" applyBorder="1"/>
    <xf numFmtId="0" fontId="25" fillId="11" borderId="0" xfId="0" applyFont="1" applyFill="1"/>
    <xf numFmtId="0" fontId="25" fillId="0" borderId="0" xfId="0" applyFont="1" applyFill="1"/>
    <xf numFmtId="0" fontId="25" fillId="0" borderId="0" xfId="0" applyFont="1" applyAlignment="1">
      <alignment horizontal="center"/>
    </xf>
    <xf numFmtId="0" fontId="25" fillId="0" borderId="0" xfId="0" applyFont="1" applyFill="1" applyBorder="1" applyAlignment="1">
      <alignment horizontal="center"/>
    </xf>
    <xf numFmtId="0" fontId="25" fillId="0" borderId="0" xfId="0" applyFont="1" applyAlignment="1">
      <alignment horizontal="center" vertical="center"/>
    </xf>
    <xf numFmtId="0" fontId="26" fillId="11" borderId="0" xfId="0" applyFont="1" applyFill="1" applyBorder="1" applyAlignment="1">
      <alignment horizontal="center" vertical="center"/>
    </xf>
    <xf numFmtId="9" fontId="25" fillId="11" borderId="3" xfId="2" applyFont="1" applyFill="1" applyBorder="1" applyAlignment="1">
      <alignment horizontal="center" vertical="center"/>
    </xf>
    <xf numFmtId="0" fontId="24" fillId="0" borderId="0" xfId="0" applyFont="1" applyAlignment="1">
      <alignment horizontal="center" vertical="center"/>
    </xf>
    <xf numFmtId="43" fontId="26" fillId="11" borderId="3" xfId="1" applyFont="1" applyFill="1" applyBorder="1" applyAlignment="1">
      <alignment horizontal="center"/>
    </xf>
    <xf numFmtId="43" fontId="25" fillId="11" borderId="3" xfId="0" applyNumberFormat="1" applyFont="1" applyFill="1" applyBorder="1" applyAlignment="1">
      <alignment horizontal="center"/>
    </xf>
    <xf numFmtId="3" fontId="7" fillId="12" borderId="14" xfId="3" applyNumberFormat="1" applyFont="1" applyFill="1" applyBorder="1" applyAlignment="1" applyProtection="1">
      <alignment horizontal="center"/>
      <protection locked="0"/>
    </xf>
    <xf numFmtId="3" fontId="7" fillId="12" borderId="5" xfId="3" applyNumberFormat="1" applyFont="1" applyFill="1" applyBorder="1" applyAlignment="1" applyProtection="1">
      <alignment horizontal="center"/>
      <protection locked="0"/>
    </xf>
    <xf numFmtId="0" fontId="30" fillId="0" borderId="0" xfId="0" applyFont="1" applyAlignment="1">
      <alignment horizontal="center" vertical="center"/>
    </xf>
    <xf numFmtId="0" fontId="30" fillId="0" borderId="0" xfId="0" applyFont="1" applyAlignment="1">
      <alignment horizontal="center"/>
    </xf>
    <xf numFmtId="0" fontId="30" fillId="0" borderId="0" xfId="0" applyFont="1"/>
    <xf numFmtId="0" fontId="30" fillId="0" borderId="0" xfId="0" applyFont="1" applyAlignment="1"/>
    <xf numFmtId="0" fontId="29" fillId="7" borderId="34" xfId="3" applyFont="1" applyFill="1" applyBorder="1" applyAlignment="1">
      <alignment horizontal="center" vertical="center"/>
    </xf>
    <xf numFmtId="0" fontId="31" fillId="7" borderId="35" xfId="3" applyFont="1" applyFill="1" applyBorder="1" applyAlignment="1">
      <alignment horizontal="center" vertical="center" wrapText="1"/>
    </xf>
    <xf numFmtId="0" fontId="32" fillId="7" borderId="35" xfId="3" applyFont="1" applyFill="1" applyBorder="1" applyAlignment="1" applyProtection="1">
      <alignment horizontal="center" vertical="center" wrapText="1"/>
      <protection locked="0"/>
    </xf>
    <xf numFmtId="0" fontId="31" fillId="7" borderId="35" xfId="3" applyFont="1" applyFill="1" applyBorder="1" applyAlignment="1">
      <alignment horizontal="center" vertical="center"/>
    </xf>
    <xf numFmtId="0" fontId="31" fillId="7" borderId="36" xfId="3" applyFont="1" applyFill="1" applyBorder="1" applyAlignment="1">
      <alignment horizontal="center" vertical="center"/>
    </xf>
    <xf numFmtId="0" fontId="31" fillId="7" borderId="25" xfId="3" applyFont="1" applyFill="1" applyBorder="1" applyAlignment="1" applyProtection="1">
      <alignment vertical="center"/>
      <protection locked="0"/>
    </xf>
    <xf numFmtId="0" fontId="31" fillId="7" borderId="26" xfId="3" applyFont="1" applyFill="1" applyBorder="1" applyAlignment="1">
      <alignment horizontal="center" vertical="center" wrapText="1"/>
    </xf>
    <xf numFmtId="0" fontId="33" fillId="7" borderId="26" xfId="3" applyFont="1" applyFill="1" applyBorder="1" applyAlignment="1">
      <alignment horizontal="center" wrapText="1"/>
    </xf>
    <xf numFmtId="0" fontId="33" fillId="7" borderId="37" xfId="3" applyFont="1" applyFill="1" applyBorder="1" applyAlignment="1">
      <alignment horizontal="center" wrapText="1"/>
    </xf>
    <xf numFmtId="0" fontId="33" fillId="7" borderId="36" xfId="3" applyFont="1" applyFill="1" applyBorder="1" applyAlignment="1">
      <alignment horizontal="center" vertical="center"/>
    </xf>
    <xf numFmtId="0" fontId="33" fillId="8" borderId="15" xfId="3" applyFont="1" applyFill="1" applyBorder="1" applyAlignment="1" applyProtection="1">
      <protection locked="0"/>
    </xf>
    <xf numFmtId="0" fontId="33" fillId="8" borderId="14" xfId="3" applyFont="1" applyFill="1" applyBorder="1" applyAlignment="1" applyProtection="1">
      <alignment horizontal="center"/>
      <protection locked="0"/>
    </xf>
    <xf numFmtId="0" fontId="33" fillId="12" borderId="16" xfId="3" applyFont="1" applyFill="1" applyBorder="1" applyAlignment="1" applyProtection="1">
      <alignment horizontal="center"/>
      <protection locked="0"/>
    </xf>
    <xf numFmtId="0" fontId="33" fillId="12" borderId="14" xfId="3" applyFont="1" applyFill="1" applyBorder="1" applyAlignment="1" applyProtection="1">
      <alignment horizontal="center"/>
      <protection locked="0"/>
    </xf>
    <xf numFmtId="9" fontId="33" fillId="12" borderId="14" xfId="2" applyFont="1" applyFill="1" applyBorder="1" applyAlignment="1" applyProtection="1">
      <alignment horizontal="center"/>
      <protection locked="0"/>
    </xf>
    <xf numFmtId="0" fontId="33" fillId="10" borderId="16" xfId="3" applyFont="1" applyFill="1" applyBorder="1" applyAlignment="1" applyProtection="1">
      <alignment horizontal="center"/>
    </xf>
    <xf numFmtId="2" fontId="33" fillId="10" borderId="16" xfId="1" applyNumberFormat="1" applyFont="1" applyFill="1" applyBorder="1" applyAlignment="1">
      <alignment horizontal="center"/>
    </xf>
    <xf numFmtId="0" fontId="33" fillId="12" borderId="17" xfId="3" applyFont="1" applyFill="1" applyBorder="1" applyAlignment="1" applyProtection="1">
      <alignment horizontal="center" vertical="center"/>
      <protection locked="0"/>
    </xf>
    <xf numFmtId="0" fontId="33" fillId="8" borderId="20" xfId="3" applyFont="1" applyFill="1" applyBorder="1" applyAlignment="1" applyProtection="1">
      <protection locked="0"/>
    </xf>
    <xf numFmtId="0" fontId="33" fillId="12" borderId="3" xfId="3" applyFont="1" applyFill="1" applyBorder="1" applyAlignment="1" applyProtection="1">
      <alignment horizontal="center"/>
      <protection locked="0"/>
    </xf>
    <xf numFmtId="0" fontId="33" fillId="12" borderId="5" xfId="3" applyFont="1" applyFill="1" applyBorder="1" applyAlignment="1" applyProtection="1">
      <alignment horizontal="center"/>
      <protection locked="0"/>
    </xf>
    <xf numFmtId="9" fontId="33" fillId="12" borderId="5" xfId="2" applyFont="1" applyFill="1" applyBorder="1" applyAlignment="1" applyProtection="1">
      <alignment horizontal="center"/>
      <protection locked="0"/>
    </xf>
    <xf numFmtId="0" fontId="33" fillId="10" borderId="3" xfId="3" applyFont="1" applyFill="1" applyBorder="1" applyAlignment="1" applyProtection="1">
      <alignment horizontal="center"/>
    </xf>
    <xf numFmtId="2" fontId="33" fillId="10" borderId="3" xfId="1" applyNumberFormat="1" applyFont="1" applyFill="1" applyBorder="1" applyAlignment="1">
      <alignment horizontal="center"/>
    </xf>
    <xf numFmtId="0" fontId="33" fillId="12" borderId="21" xfId="3" applyFont="1" applyFill="1" applyBorder="1" applyAlignment="1" applyProtection="1">
      <alignment horizontal="center" vertical="center"/>
      <protection locked="0"/>
    </xf>
    <xf numFmtId="0" fontId="31" fillId="12" borderId="21" xfId="3" applyFont="1" applyFill="1" applyBorder="1" applyAlignment="1" applyProtection="1">
      <alignment horizontal="center" vertical="center"/>
      <protection locked="0"/>
    </xf>
    <xf numFmtId="43" fontId="33" fillId="12" borderId="21" xfId="1" applyFont="1" applyFill="1" applyBorder="1" applyAlignment="1" applyProtection="1">
      <alignment horizontal="center" vertical="center"/>
      <protection locked="0"/>
    </xf>
    <xf numFmtId="0" fontId="33" fillId="8" borderId="20" xfId="3" applyFont="1" applyFill="1" applyBorder="1" applyAlignment="1" applyProtection="1">
      <alignment horizontal="left" vertical="center" wrapText="1"/>
      <protection locked="0"/>
    </xf>
    <xf numFmtId="0" fontId="33" fillId="8" borderId="14" xfId="3" applyFont="1" applyFill="1" applyBorder="1" applyAlignment="1" applyProtection="1">
      <alignment horizontal="center" vertical="center"/>
      <protection locked="0"/>
    </xf>
    <xf numFmtId="0" fontId="33" fillId="12" borderId="3" xfId="3" applyFont="1" applyFill="1" applyBorder="1" applyAlignment="1" applyProtection="1">
      <alignment horizontal="center" vertical="center"/>
      <protection locked="0"/>
    </xf>
    <xf numFmtId="0" fontId="33" fillId="12" borderId="5" xfId="3" applyFont="1" applyFill="1" applyBorder="1" applyAlignment="1" applyProtection="1">
      <alignment horizontal="center" vertical="center" wrapText="1"/>
      <protection locked="0"/>
    </xf>
    <xf numFmtId="9" fontId="33" fillId="12" borderId="5" xfId="2" applyFont="1" applyFill="1" applyBorder="1" applyAlignment="1" applyProtection="1">
      <alignment horizontal="center" vertical="center" wrapText="1"/>
      <protection locked="0"/>
    </xf>
    <xf numFmtId="0" fontId="33" fillId="10" borderId="3" xfId="3" applyFont="1" applyFill="1" applyBorder="1" applyAlignment="1" applyProtection="1">
      <alignment horizontal="center" vertical="center"/>
    </xf>
    <xf numFmtId="2" fontId="33" fillId="10" borderId="3" xfId="1" applyNumberFormat="1" applyFont="1" applyFill="1" applyBorder="1" applyAlignment="1">
      <alignment horizontal="center" vertical="center"/>
    </xf>
    <xf numFmtId="0" fontId="30" fillId="0" borderId="0" xfId="0" applyFont="1" applyAlignment="1">
      <alignment vertical="center"/>
    </xf>
    <xf numFmtId="0" fontId="33" fillId="8" borderId="28" xfId="3" applyFont="1" applyFill="1" applyBorder="1" applyAlignment="1" applyProtection="1">
      <protection locked="0"/>
    </xf>
    <xf numFmtId="0" fontId="33" fillId="8" borderId="44" xfId="3" applyFont="1" applyFill="1" applyBorder="1" applyAlignment="1" applyProtection="1">
      <alignment horizontal="center"/>
      <protection locked="0"/>
    </xf>
    <xf numFmtId="0" fontId="33" fillId="12" borderId="29" xfId="3" applyFont="1" applyFill="1" applyBorder="1" applyAlignment="1" applyProtection="1">
      <alignment horizontal="center"/>
      <protection locked="0"/>
    </xf>
    <xf numFmtId="9" fontId="33" fillId="12" borderId="29" xfId="2" applyFont="1" applyFill="1" applyBorder="1" applyAlignment="1" applyProtection="1">
      <alignment horizontal="center"/>
      <protection locked="0"/>
    </xf>
    <xf numFmtId="0" fontId="33" fillId="10" borderId="29" xfId="3" applyFont="1" applyFill="1" applyBorder="1" applyAlignment="1" applyProtection="1">
      <alignment horizontal="center"/>
    </xf>
    <xf numFmtId="2" fontId="33" fillId="10" borderId="29" xfId="1" applyNumberFormat="1" applyFont="1" applyFill="1" applyBorder="1" applyAlignment="1">
      <alignment horizontal="center"/>
    </xf>
    <xf numFmtId="43" fontId="33" fillId="12" borderId="30" xfId="1" applyFont="1" applyFill="1" applyBorder="1" applyAlignment="1" applyProtection="1">
      <alignment horizontal="center" vertical="center"/>
      <protection locked="0"/>
    </xf>
    <xf numFmtId="0" fontId="33" fillId="0" borderId="0" xfId="0" applyFont="1" applyAlignment="1"/>
    <xf numFmtId="0" fontId="33" fillId="0" borderId="0" xfId="0" applyFont="1" applyAlignment="1">
      <alignment horizontal="center" vertical="center"/>
    </xf>
    <xf numFmtId="0" fontId="33" fillId="0" borderId="0" xfId="0" applyFont="1" applyAlignment="1">
      <alignment horizontal="center"/>
    </xf>
    <xf numFmtId="9" fontId="33" fillId="0" borderId="0" xfId="2" applyFont="1" applyAlignment="1">
      <alignment horizontal="center"/>
    </xf>
    <xf numFmtId="43" fontId="33" fillId="0" borderId="0" xfId="1" applyFont="1" applyAlignment="1">
      <alignment horizontal="center"/>
    </xf>
    <xf numFmtId="0" fontId="34" fillId="8" borderId="3" xfId="0" applyFont="1" applyFill="1" applyBorder="1" applyAlignment="1">
      <alignment horizontal="center" vertical="center" wrapText="1"/>
    </xf>
    <xf numFmtId="2" fontId="33" fillId="10" borderId="3" xfId="3" applyNumberFormat="1" applyFont="1" applyFill="1" applyBorder="1" applyAlignment="1">
      <alignment horizontal="center"/>
    </xf>
    <xf numFmtId="0" fontId="33" fillId="8" borderId="3" xfId="0" applyFont="1" applyFill="1" applyBorder="1" applyAlignment="1">
      <alignment horizontal="center" vertical="center" wrapText="1"/>
    </xf>
    <xf numFmtId="0" fontId="33" fillId="8" borderId="3" xfId="3" applyFont="1" applyFill="1" applyBorder="1" applyAlignment="1">
      <alignment horizontal="center" vertical="center"/>
    </xf>
    <xf numFmtId="43" fontId="33" fillId="12" borderId="21" xfId="1" applyFont="1" applyFill="1" applyBorder="1" applyAlignment="1" applyProtection="1">
      <alignment horizontal="center"/>
      <protection locked="0"/>
    </xf>
    <xf numFmtId="0" fontId="33" fillId="12" borderId="3" xfId="3" applyFont="1" applyFill="1" applyBorder="1" applyAlignment="1" applyProtection="1">
      <alignment horizontal="center" wrapText="1"/>
      <protection locked="0"/>
    </xf>
    <xf numFmtId="0" fontId="33" fillId="12" borderId="3" xfId="3" applyFont="1" applyFill="1" applyBorder="1" applyAlignment="1" applyProtection="1">
      <alignment horizontal="center" vertical="center" wrapText="1"/>
      <protection locked="0"/>
    </xf>
    <xf numFmtId="0" fontId="33" fillId="8" borderId="3" xfId="0" applyFont="1" applyFill="1" applyBorder="1" applyAlignment="1">
      <alignment horizontal="center" vertical="center"/>
    </xf>
    <xf numFmtId="43" fontId="33" fillId="0" borderId="0" xfId="1" applyFont="1" applyAlignment="1" applyProtection="1">
      <alignment horizontal="center"/>
      <protection locked="0"/>
    </xf>
    <xf numFmtId="0" fontId="33" fillId="11" borderId="0" xfId="0" applyFont="1" applyFill="1" applyBorder="1" applyAlignment="1">
      <alignment horizontal="left"/>
    </xf>
    <xf numFmtId="0" fontId="33" fillId="11" borderId="0" xfId="0" applyFont="1" applyFill="1" applyBorder="1" applyAlignment="1">
      <alignment horizontal="center"/>
    </xf>
    <xf numFmtId="9" fontId="33" fillId="11" borderId="0" xfId="2" applyFont="1" applyFill="1" applyAlignment="1">
      <alignment horizontal="center"/>
    </xf>
    <xf numFmtId="0" fontId="32" fillId="11" borderId="0" xfId="0" applyFont="1" applyFill="1" applyBorder="1" applyAlignment="1">
      <alignment horizontal="center"/>
    </xf>
    <xf numFmtId="43" fontId="32" fillId="11" borderId="3" xfId="1" applyFont="1" applyFill="1" applyBorder="1" applyAlignment="1">
      <alignment horizontal="center"/>
    </xf>
    <xf numFmtId="9" fontId="33" fillId="11" borderId="3" xfId="2" applyFont="1" applyFill="1" applyBorder="1" applyAlignment="1">
      <alignment horizontal="center"/>
    </xf>
    <xf numFmtId="43" fontId="33" fillId="11" borderId="3" xfId="0" applyNumberFormat="1" applyFont="1" applyFill="1" applyBorder="1" applyAlignment="1">
      <alignment horizontal="center"/>
    </xf>
    <xf numFmtId="0" fontId="21" fillId="7" borderId="35" xfId="3" applyFont="1" applyFill="1" applyBorder="1" applyAlignment="1" applyProtection="1">
      <alignment horizontal="center" vertical="center" wrapText="1"/>
      <protection locked="0"/>
    </xf>
    <xf numFmtId="43" fontId="25" fillId="10" borderId="16" xfId="1" applyFont="1" applyFill="1" applyBorder="1" applyAlignment="1">
      <alignment horizontal="center"/>
    </xf>
    <xf numFmtId="0" fontId="28" fillId="7" borderId="34" xfId="3" applyFont="1" applyFill="1" applyBorder="1" applyAlignment="1" applyProtection="1">
      <alignment vertical="center" wrapText="1"/>
      <protection locked="0"/>
    </xf>
    <xf numFmtId="0" fontId="28" fillId="7" borderId="35" xfId="3" applyFont="1" applyFill="1" applyBorder="1" applyAlignment="1">
      <alignment horizontal="center" wrapText="1"/>
    </xf>
    <xf numFmtId="0" fontId="28" fillId="7" borderId="35" xfId="3" applyFont="1" applyFill="1" applyBorder="1" applyAlignment="1">
      <alignment horizontal="center" vertical="center" wrapText="1"/>
    </xf>
    <xf numFmtId="43" fontId="25" fillId="7" borderId="35" xfId="1" applyFont="1" applyFill="1" applyBorder="1" applyAlignment="1">
      <alignment horizontal="center" wrapText="1"/>
    </xf>
    <xf numFmtId="0" fontId="25" fillId="7" borderId="36" xfId="0" applyFont="1" applyFill="1" applyBorder="1"/>
    <xf numFmtId="0" fontId="7" fillId="8" borderId="10" xfId="3" applyFont="1" applyFill="1" applyBorder="1" applyAlignment="1" applyProtection="1">
      <alignment horizontal="center"/>
      <protection locked="0"/>
    </xf>
    <xf numFmtId="3" fontId="7" fillId="12" borderId="10" xfId="3" applyNumberFormat="1" applyFont="1" applyFill="1" applyBorder="1" applyAlignment="1" applyProtection="1">
      <alignment horizontal="center"/>
      <protection locked="0"/>
    </xf>
    <xf numFmtId="43" fontId="25" fillId="10" borderId="23" xfId="1" applyFont="1" applyFill="1" applyBorder="1" applyAlignment="1">
      <alignment horizontal="center"/>
    </xf>
    <xf numFmtId="3" fontId="28" fillId="7" borderId="35" xfId="3" applyNumberFormat="1" applyFont="1" applyFill="1" applyBorder="1" applyAlignment="1">
      <alignment horizontal="center" wrapText="1"/>
    </xf>
    <xf numFmtId="3" fontId="7" fillId="12" borderId="13" xfId="3" applyNumberFormat="1" applyFont="1" applyFill="1" applyBorder="1" applyAlignment="1" applyProtection="1">
      <alignment horizontal="center"/>
      <protection locked="0"/>
    </xf>
    <xf numFmtId="0" fontId="28" fillId="7" borderId="36" xfId="3" applyFont="1" applyFill="1" applyBorder="1" applyAlignment="1">
      <alignment horizontal="center" wrapText="1"/>
    </xf>
    <xf numFmtId="0" fontId="33" fillId="8" borderId="45" xfId="3" applyFont="1" applyFill="1" applyBorder="1" applyAlignment="1" applyProtection="1">
      <protection locked="0"/>
    </xf>
    <xf numFmtId="43" fontId="25" fillId="10" borderId="46" xfId="1" applyFont="1" applyFill="1" applyBorder="1" applyAlignment="1">
      <alignment horizontal="center"/>
    </xf>
    <xf numFmtId="3" fontId="28" fillId="7" borderId="35" xfId="3" applyNumberFormat="1" applyFont="1" applyFill="1" applyBorder="1" applyAlignment="1">
      <alignment horizontal="center" vertical="center" wrapText="1"/>
    </xf>
    <xf numFmtId="0" fontId="25" fillId="8" borderId="15" xfId="3" applyFont="1" applyFill="1" applyBorder="1" applyAlignment="1" applyProtection="1">
      <alignment vertical="center" wrapText="1"/>
      <protection locked="0"/>
    </xf>
    <xf numFmtId="0" fontId="25" fillId="12" borderId="17" xfId="0" applyFont="1" applyFill="1" applyBorder="1" applyProtection="1">
      <protection locked="0"/>
    </xf>
    <xf numFmtId="0" fontId="25" fillId="8" borderId="20" xfId="3" applyFont="1" applyFill="1" applyBorder="1" applyAlignment="1" applyProtection="1">
      <alignment vertical="center" wrapText="1"/>
      <protection locked="0"/>
    </xf>
    <xf numFmtId="0" fontId="25" fillId="12" borderId="21" xfId="0" applyFont="1" applyFill="1" applyBorder="1" applyProtection="1">
      <protection locked="0"/>
    </xf>
    <xf numFmtId="0" fontId="25" fillId="8" borderId="22" xfId="3" applyFont="1" applyFill="1" applyBorder="1" applyAlignment="1" applyProtection="1">
      <alignment vertical="center" wrapText="1"/>
      <protection locked="0"/>
    </xf>
    <xf numFmtId="0" fontId="25" fillId="12" borderId="24" xfId="0" applyFont="1" applyFill="1" applyBorder="1" applyProtection="1">
      <protection locked="0"/>
    </xf>
    <xf numFmtId="0" fontId="25" fillId="8" borderId="15" xfId="3" applyFont="1" applyFill="1" applyBorder="1" applyAlignment="1" applyProtection="1">
      <alignment wrapText="1"/>
      <protection locked="0"/>
    </xf>
    <xf numFmtId="0" fontId="25" fillId="8" borderId="20" xfId="3" applyFont="1" applyFill="1" applyBorder="1" applyAlignment="1" applyProtection="1">
      <alignment wrapText="1"/>
      <protection locked="0"/>
    </xf>
    <xf numFmtId="0" fontId="25" fillId="8" borderId="22" xfId="3" applyFont="1" applyFill="1" applyBorder="1" applyAlignment="1" applyProtection="1">
      <alignment wrapText="1"/>
      <protection locked="0"/>
    </xf>
    <xf numFmtId="0" fontId="25" fillId="12" borderId="47" xfId="0" applyFont="1" applyFill="1" applyBorder="1" applyProtection="1">
      <protection locked="0"/>
    </xf>
    <xf numFmtId="0" fontId="7" fillId="8" borderId="28" xfId="3" applyFont="1" applyFill="1" applyBorder="1" applyAlignment="1" applyProtection="1">
      <alignment wrapText="1"/>
      <protection locked="0"/>
    </xf>
    <xf numFmtId="0" fontId="7" fillId="8" borderId="44" xfId="3" applyFont="1" applyFill="1" applyBorder="1" applyAlignment="1" applyProtection="1">
      <alignment horizontal="center"/>
      <protection locked="0"/>
    </xf>
    <xf numFmtId="3" fontId="7" fillId="12" borderId="44" xfId="3" applyNumberFormat="1" applyFont="1" applyFill="1" applyBorder="1" applyAlignment="1" applyProtection="1">
      <alignment horizontal="center"/>
      <protection locked="0"/>
    </xf>
    <xf numFmtId="43" fontId="25" fillId="10" borderId="29" xfId="1" applyFont="1" applyFill="1" applyBorder="1" applyAlignment="1">
      <alignment horizontal="center"/>
    </xf>
    <xf numFmtId="0" fontId="25" fillId="12" borderId="30" xfId="0" applyFont="1" applyFill="1" applyBorder="1" applyProtection="1">
      <protection locked="0"/>
    </xf>
    <xf numFmtId="0" fontId="25" fillId="7" borderId="45" xfId="0" applyFont="1" applyFill="1" applyBorder="1"/>
    <xf numFmtId="0" fontId="25" fillId="7" borderId="47" xfId="0" applyFont="1" applyFill="1" applyBorder="1"/>
    <xf numFmtId="0" fontId="21" fillId="7" borderId="34" xfId="3" applyFont="1" applyFill="1" applyBorder="1" applyAlignment="1" applyProtection="1">
      <alignment horizontal="center" vertical="center" wrapText="1"/>
      <protection locked="0"/>
    </xf>
    <xf numFmtId="0" fontId="6" fillId="7" borderId="35" xfId="3" applyFont="1" applyFill="1" applyBorder="1" applyAlignment="1" applyProtection="1">
      <alignment horizontal="center" vertical="center" wrapText="1"/>
      <protection locked="0"/>
    </xf>
    <xf numFmtId="0" fontId="6" fillId="7" borderId="36" xfId="3" applyFont="1" applyFill="1" applyBorder="1" applyAlignment="1">
      <alignment horizontal="center" vertical="center"/>
    </xf>
    <xf numFmtId="0" fontId="6" fillId="7" borderId="34" xfId="3" applyFont="1" applyFill="1" applyBorder="1" applyAlignment="1" applyProtection="1">
      <alignment vertical="center" wrapText="1"/>
      <protection locked="0"/>
    </xf>
    <xf numFmtId="0" fontId="4" fillId="7" borderId="25" xfId="0" applyFont="1" applyFill="1" applyBorder="1" applyAlignment="1">
      <alignment horizontal="left" vertical="center" wrapText="1"/>
    </xf>
    <xf numFmtId="0" fontId="16" fillId="0" borderId="0" xfId="0" applyFont="1"/>
    <xf numFmtId="14" fontId="6" fillId="0" borderId="0" xfId="0" applyNumberFormat="1" applyFont="1" applyAlignment="1">
      <alignment horizontal="center" vertical="center"/>
    </xf>
    <xf numFmtId="14" fontId="8" fillId="0" borderId="0" xfId="0" applyNumberFormat="1" applyFont="1"/>
    <xf numFmtId="0" fontId="17" fillId="0" borderId="0" xfId="0" applyFont="1"/>
    <xf numFmtId="0" fontId="37" fillId="0" borderId="0" xfId="0" applyFont="1"/>
    <xf numFmtId="14" fontId="38" fillId="0" borderId="0" xfId="0" applyNumberFormat="1" applyFont="1"/>
    <xf numFmtId="0" fontId="17" fillId="0" borderId="20" xfId="0" applyFont="1" applyBorder="1"/>
    <xf numFmtId="0" fontId="17" fillId="0" borderId="3" xfId="0" applyFont="1" applyBorder="1"/>
    <xf numFmtId="0" fontId="17" fillId="0" borderId="21" xfId="0" applyFont="1" applyBorder="1"/>
    <xf numFmtId="0" fontId="17" fillId="7" borderId="20" xfId="0" applyFont="1" applyFill="1" applyBorder="1"/>
    <xf numFmtId="0" fontId="17" fillId="7" borderId="3" xfId="0" applyFont="1" applyFill="1" applyBorder="1"/>
    <xf numFmtId="0" fontId="17" fillId="7" borderId="21" xfId="0" applyFont="1" applyFill="1" applyBorder="1"/>
    <xf numFmtId="0" fontId="17" fillId="0" borderId="28" xfId="0" applyFont="1" applyBorder="1"/>
    <xf numFmtId="0" fontId="17" fillId="0" borderId="29" xfId="0" applyFont="1" applyBorder="1"/>
    <xf numFmtId="0" fontId="17" fillId="0" borderId="30" xfId="0" applyFont="1" applyBorder="1"/>
    <xf numFmtId="0" fontId="37" fillId="0" borderId="0" xfId="0" applyFont="1" applyAlignment="1">
      <alignment vertical="center"/>
    </xf>
    <xf numFmtId="0" fontId="37" fillId="0" borderId="0" xfId="0" applyFont="1" applyAlignment="1">
      <alignment vertical="center" wrapText="1"/>
    </xf>
    <xf numFmtId="0" fontId="39" fillId="15" borderId="22" xfId="0" applyFont="1" applyFill="1" applyBorder="1"/>
    <xf numFmtId="0" fontId="39" fillId="15" borderId="23" xfId="0" applyFont="1" applyFill="1" applyBorder="1"/>
    <xf numFmtId="0" fontId="39" fillId="15" borderId="24" xfId="0" applyFont="1" applyFill="1" applyBorder="1"/>
    <xf numFmtId="0" fontId="17" fillId="0" borderId="39" xfId="0" applyFont="1" applyBorder="1"/>
    <xf numFmtId="0" fontId="17" fillId="0" borderId="40" xfId="0" applyFont="1" applyBorder="1"/>
    <xf numFmtId="0" fontId="17" fillId="0" borderId="41" xfId="0" applyFont="1" applyBorder="1"/>
    <xf numFmtId="0" fontId="8" fillId="14" borderId="39" xfId="0" applyFont="1" applyFill="1" applyBorder="1" applyAlignment="1">
      <alignment horizontal="center" vertical="center"/>
    </xf>
    <xf numFmtId="0" fontId="8" fillId="14" borderId="40" xfId="0" applyFont="1" applyFill="1" applyBorder="1" applyAlignment="1">
      <alignment horizontal="center" vertical="center"/>
    </xf>
    <xf numFmtId="0" fontId="8" fillId="14" borderId="41" xfId="0" applyFont="1" applyFill="1" applyBorder="1" applyAlignment="1">
      <alignment horizontal="center" vertical="center"/>
    </xf>
    <xf numFmtId="0" fontId="11" fillId="0" borderId="13"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3" fillId="8" borderId="13" xfId="0" applyFont="1" applyFill="1" applyBorder="1" applyAlignment="1">
      <alignment horizontal="left"/>
    </xf>
    <xf numFmtId="0" fontId="6" fillId="8" borderId="11" xfId="0" applyFont="1" applyFill="1" applyBorder="1" applyAlignment="1">
      <alignment horizontal="left"/>
    </xf>
    <xf numFmtId="0" fontId="7" fillId="8" borderId="11" xfId="0" applyFont="1" applyFill="1" applyBorder="1" applyAlignment="1">
      <alignment horizontal="left"/>
    </xf>
    <xf numFmtId="0" fontId="7" fillId="8" borderId="12" xfId="0" applyFont="1" applyFill="1" applyBorder="1" applyAlignment="1">
      <alignment horizontal="left"/>
    </xf>
    <xf numFmtId="0" fontId="10" fillId="0" borderId="11" xfId="0" applyFont="1" applyBorder="1" applyAlignment="1">
      <alignment horizontal="center"/>
    </xf>
    <xf numFmtId="0" fontId="5" fillId="4" borderId="0" xfId="0" applyFont="1" applyFill="1" applyAlignment="1">
      <alignment horizontal="left"/>
    </xf>
    <xf numFmtId="0" fontId="9" fillId="6" borderId="5"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14" fillId="3" borderId="5"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0" borderId="14" xfId="0" applyFont="1" applyBorder="1" applyAlignment="1">
      <alignment horizontal="left" vertical="center" wrapText="1"/>
    </xf>
    <xf numFmtId="0" fontId="14" fillId="0" borderId="1" xfId="0" applyFont="1" applyBorder="1" applyAlignment="1">
      <alignment horizontal="left" vertical="center" wrapText="1"/>
    </xf>
    <xf numFmtId="0" fontId="5" fillId="4" borderId="0" xfId="0" applyFont="1" applyFill="1" applyAlignment="1">
      <alignment horizontal="center" wrapText="1"/>
    </xf>
    <xf numFmtId="0" fontId="7" fillId="0" borderId="0" xfId="0" applyFont="1" applyFill="1" applyBorder="1" applyAlignment="1">
      <alignment horizontal="left"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6" fillId="2" borderId="13" xfId="0" applyFont="1" applyFill="1" applyBorder="1" applyAlignment="1">
      <alignment horizontal="left"/>
    </xf>
    <xf numFmtId="0" fontId="6" fillId="2" borderId="11" xfId="0" applyFont="1" applyFill="1" applyBorder="1" applyAlignment="1">
      <alignment horizontal="left"/>
    </xf>
    <xf numFmtId="0" fontId="6" fillId="2" borderId="12" xfId="0" applyFont="1" applyFill="1" applyBorder="1" applyAlignment="1">
      <alignment horizontal="left"/>
    </xf>
    <xf numFmtId="0" fontId="7" fillId="2" borderId="10" xfId="0" applyFont="1" applyFill="1" applyBorder="1" applyAlignment="1">
      <alignment horizontal="left"/>
    </xf>
    <xf numFmtId="0" fontId="7" fillId="2" borderId="0" xfId="0" applyFont="1" applyFill="1" applyBorder="1" applyAlignment="1">
      <alignment horizontal="left"/>
    </xf>
    <xf numFmtId="0" fontId="7" fillId="2" borderId="9" xfId="0" applyFont="1" applyFill="1" applyBorder="1" applyAlignment="1">
      <alignment horizontal="left"/>
    </xf>
    <xf numFmtId="0" fontId="7" fillId="2" borderId="14" xfId="0" applyFont="1" applyFill="1" applyBorder="1" applyAlignment="1">
      <alignment horizontal="left" vertical="top" wrapText="1"/>
    </xf>
    <xf numFmtId="0" fontId="7" fillId="2" borderId="1" xfId="0" applyFont="1" applyFill="1" applyBorder="1" applyAlignment="1">
      <alignment horizontal="left" vertical="top" wrapText="1"/>
    </xf>
    <xf numFmtId="0" fontId="14" fillId="9" borderId="5" xfId="0" applyFont="1" applyFill="1" applyBorder="1" applyAlignment="1">
      <alignment horizontal="left" vertical="top" wrapText="1"/>
    </xf>
    <xf numFmtId="0" fontId="14" fillId="9" borderId="6" xfId="0" applyFont="1" applyFill="1" applyBorder="1" applyAlignment="1">
      <alignment horizontal="left" vertical="top" wrapText="1"/>
    </xf>
    <xf numFmtId="0" fontId="14" fillId="9" borderId="4" xfId="0" applyFont="1" applyFill="1" applyBorder="1" applyAlignment="1">
      <alignment horizontal="left" vertical="top" wrapText="1"/>
    </xf>
    <xf numFmtId="0" fontId="7" fillId="0" borderId="0" xfId="0" applyFont="1" applyBorder="1" applyAlignment="1">
      <alignment horizontal="center" vertical="top"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4" xfId="0" applyFont="1" applyBorder="1" applyAlignment="1">
      <alignment horizontal="left" vertical="center" wrapText="1"/>
    </xf>
    <xf numFmtId="0" fontId="8" fillId="7" borderId="25" xfId="0" applyFont="1" applyFill="1" applyBorder="1" applyAlignment="1">
      <alignment horizontal="center" vertical="center" wrapText="1"/>
    </xf>
    <xf numFmtId="0" fontId="8" fillId="7" borderId="26" xfId="0" applyFont="1" applyFill="1" applyBorder="1" applyAlignment="1">
      <alignment horizontal="center" vertical="center" wrapText="1"/>
    </xf>
    <xf numFmtId="0" fontId="8" fillId="7" borderId="27" xfId="0" applyFont="1" applyFill="1" applyBorder="1" applyAlignment="1">
      <alignment horizontal="center" vertical="center" wrapText="1"/>
    </xf>
    <xf numFmtId="0" fontId="6" fillId="7" borderId="18" xfId="0" applyFont="1" applyFill="1" applyBorder="1" applyAlignment="1">
      <alignment horizontal="left"/>
    </xf>
    <xf numFmtId="0" fontId="6" fillId="7" borderId="6" xfId="0" applyFont="1" applyFill="1" applyBorder="1" applyAlignment="1">
      <alignment horizontal="left"/>
    </xf>
    <xf numFmtId="0" fontId="6" fillId="7" borderId="19" xfId="0" applyFont="1" applyFill="1" applyBorder="1" applyAlignment="1">
      <alignment horizontal="left"/>
    </xf>
    <xf numFmtId="0" fontId="6" fillId="7" borderId="18" xfId="0" applyFont="1" applyFill="1" applyBorder="1" applyAlignment="1">
      <alignment horizontal="left" vertical="top" wrapText="1"/>
    </xf>
    <xf numFmtId="0" fontId="6" fillId="7" borderId="6" xfId="0" applyFont="1" applyFill="1" applyBorder="1" applyAlignment="1">
      <alignment horizontal="left" vertical="top" wrapText="1"/>
    </xf>
    <xf numFmtId="0" fontId="6" fillId="7" borderId="19" xfId="0" applyFont="1" applyFill="1" applyBorder="1" applyAlignment="1">
      <alignment horizontal="left" vertical="top" wrapText="1"/>
    </xf>
    <xf numFmtId="0" fontId="6" fillId="7" borderId="18" xfId="0" applyFont="1" applyFill="1" applyBorder="1" applyAlignment="1">
      <alignment horizontal="left" vertical="top"/>
    </xf>
    <xf numFmtId="0" fontId="6" fillId="7" borderId="6" xfId="0" applyFont="1" applyFill="1" applyBorder="1" applyAlignment="1">
      <alignment horizontal="left" vertical="top"/>
    </xf>
    <xf numFmtId="0" fontId="6" fillId="7" borderId="19" xfId="0" applyFont="1" applyFill="1" applyBorder="1" applyAlignment="1">
      <alignment horizontal="left" vertical="top"/>
    </xf>
    <xf numFmtId="0" fontId="8" fillId="7" borderId="25" xfId="0" applyFont="1" applyFill="1" applyBorder="1" applyAlignment="1">
      <alignment horizontal="center"/>
    </xf>
    <xf numFmtId="0" fontId="8" fillId="7" borderId="26" xfId="0" applyFont="1" applyFill="1" applyBorder="1" applyAlignment="1">
      <alignment horizontal="center"/>
    </xf>
    <xf numFmtId="0" fontId="8" fillId="7" borderId="27" xfId="0" applyFont="1" applyFill="1" applyBorder="1" applyAlignment="1">
      <alignment horizontal="center"/>
    </xf>
    <xf numFmtId="9" fontId="33" fillId="11" borderId="3" xfId="2" applyFont="1" applyFill="1" applyBorder="1" applyAlignment="1">
      <alignment horizontal="center"/>
    </xf>
    <xf numFmtId="0" fontId="28" fillId="7" borderId="10" xfId="3" applyFont="1" applyFill="1" applyBorder="1" applyAlignment="1">
      <alignment horizontal="center" vertical="center" wrapText="1"/>
    </xf>
    <xf numFmtId="0" fontId="28" fillId="7" borderId="0" xfId="3" applyFont="1" applyFill="1" applyBorder="1" applyAlignment="1">
      <alignment horizontal="center" vertical="center" wrapText="1"/>
    </xf>
    <xf numFmtId="0" fontId="28" fillId="7" borderId="9" xfId="3" applyFont="1" applyFill="1" applyBorder="1" applyAlignment="1">
      <alignment horizontal="center" vertical="center" wrapText="1"/>
    </xf>
    <xf numFmtId="0" fontId="17" fillId="4" borderId="0" xfId="0" applyFont="1" applyFill="1" applyAlignment="1">
      <alignment horizontal="center"/>
    </xf>
    <xf numFmtId="0" fontId="17" fillId="4" borderId="0" xfId="0" applyFont="1" applyFill="1" applyAlignment="1">
      <alignment horizontal="left" wrapText="1"/>
    </xf>
    <xf numFmtId="0" fontId="17" fillId="4" borderId="0" xfId="0" applyFont="1" applyFill="1" applyAlignment="1">
      <alignment horizontal="left" vertical="center" wrapText="1"/>
    </xf>
  </cellXfs>
  <cellStyles count="5">
    <cellStyle name="Komma" xfId="1" builtinId="3"/>
    <cellStyle name="Normal" xfId="0" builtinId="0"/>
    <cellStyle name="Normal 2" xfId="3" xr:uid="{00000000-0005-0000-0000-000002000000}"/>
    <cellStyle name="Procent" xfId="2" builtinId="5"/>
    <cellStyle name="Valuta" xfId="4" builtinId="4"/>
  </cellStyles>
  <dxfs count="0"/>
  <tableStyles count="0" defaultTableStyle="TableStyleMedium2" defaultPivotStyle="PivotStyleLight16"/>
  <colors>
    <mruColors>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45D71-7945-4C2F-93FE-5618D96ADE89}">
  <sheetPr>
    <tabColor rgb="FFFFFF00"/>
  </sheetPr>
  <dimension ref="A1:E35"/>
  <sheetViews>
    <sheetView tabSelected="1" workbookViewId="0">
      <selection activeCell="A4" sqref="A4"/>
    </sheetView>
  </sheetViews>
  <sheetFormatPr defaultRowHeight="12.75" x14ac:dyDescent="0.2"/>
  <cols>
    <col min="1" max="1" width="13.42578125" bestFit="1" customWidth="1"/>
    <col min="3" max="3" width="29.28515625" customWidth="1"/>
    <col min="4" max="4" width="31.28515625" bestFit="1" customWidth="1"/>
    <col min="5" max="5" width="32.85546875" bestFit="1" customWidth="1"/>
  </cols>
  <sheetData>
    <row r="1" spans="1:5" s="5" customFormat="1" x14ac:dyDescent="0.2"/>
    <row r="2" spans="1:5" s="5" customFormat="1" ht="21" x14ac:dyDescent="0.35">
      <c r="A2" s="399">
        <v>43070</v>
      </c>
      <c r="C2" s="398" t="s">
        <v>264</v>
      </c>
    </row>
    <row r="3" spans="1:5" s="401" customFormat="1" ht="15.75" x14ac:dyDescent="0.25">
      <c r="A3" s="400"/>
    </row>
    <row r="4" spans="1:5" s="402" customFormat="1" ht="15.75" x14ac:dyDescent="0.25">
      <c r="C4" s="401" t="s">
        <v>268</v>
      </c>
    </row>
    <row r="5" spans="1:5" s="402" customFormat="1" ht="15.75" x14ac:dyDescent="0.25">
      <c r="C5" s="401" t="s">
        <v>269</v>
      </c>
    </row>
    <row r="6" spans="1:5" s="402" customFormat="1" ht="15.75" x14ac:dyDescent="0.25">
      <c r="C6" s="401" t="s">
        <v>265</v>
      </c>
    </row>
    <row r="7" spans="1:5" s="402" customFormat="1" ht="15.75" thickBot="1" x14ac:dyDescent="0.25"/>
    <row r="8" spans="1:5" s="402" customFormat="1" ht="15.75" x14ac:dyDescent="0.2">
      <c r="C8" s="421" t="s">
        <v>266</v>
      </c>
      <c r="D8" s="422"/>
      <c r="E8" s="423"/>
    </row>
    <row r="9" spans="1:5" s="402" customFormat="1" ht="16.5" thickBot="1" x14ac:dyDescent="0.3">
      <c r="A9" s="403"/>
      <c r="C9" s="415" t="s">
        <v>253</v>
      </c>
      <c r="D9" s="416" t="s">
        <v>267</v>
      </c>
      <c r="E9" s="417" t="s">
        <v>261</v>
      </c>
    </row>
    <row r="10" spans="1:5" s="402" customFormat="1" ht="15.75" x14ac:dyDescent="0.25">
      <c r="C10" s="418" t="s">
        <v>251</v>
      </c>
      <c r="D10" s="419" t="s">
        <v>246</v>
      </c>
      <c r="E10" s="420" t="s">
        <v>254</v>
      </c>
    </row>
    <row r="11" spans="1:5" s="402" customFormat="1" ht="15.75" x14ac:dyDescent="0.25">
      <c r="C11" s="407" t="s">
        <v>251</v>
      </c>
      <c r="D11" s="408" t="s">
        <v>248</v>
      </c>
      <c r="E11" s="409" t="s">
        <v>256</v>
      </c>
    </row>
    <row r="12" spans="1:5" s="402" customFormat="1" ht="15.75" x14ac:dyDescent="0.25">
      <c r="C12" s="404" t="s">
        <v>252</v>
      </c>
      <c r="D12" s="405" t="s">
        <v>259</v>
      </c>
      <c r="E12" s="406" t="s">
        <v>260</v>
      </c>
    </row>
    <row r="13" spans="1:5" s="402" customFormat="1" ht="15.75" x14ac:dyDescent="0.25">
      <c r="C13" s="407" t="s">
        <v>251</v>
      </c>
      <c r="D13" s="408" t="s">
        <v>247</v>
      </c>
      <c r="E13" s="409" t="s">
        <v>255</v>
      </c>
    </row>
    <row r="14" spans="1:5" s="402" customFormat="1" ht="15.75" x14ac:dyDescent="0.25">
      <c r="C14" s="404" t="s">
        <v>252</v>
      </c>
      <c r="D14" s="405" t="s">
        <v>262</v>
      </c>
      <c r="E14" s="406" t="s">
        <v>263</v>
      </c>
    </row>
    <row r="15" spans="1:5" s="402" customFormat="1" ht="15.75" x14ac:dyDescent="0.25">
      <c r="C15" s="407" t="s">
        <v>251</v>
      </c>
      <c r="D15" s="408" t="s">
        <v>249</v>
      </c>
      <c r="E15" s="409" t="s">
        <v>257</v>
      </c>
    </row>
    <row r="16" spans="1:5" s="402" customFormat="1" ht="16.5" thickBot="1" x14ac:dyDescent="0.3">
      <c r="C16" s="410" t="s">
        <v>251</v>
      </c>
      <c r="D16" s="411" t="s">
        <v>250</v>
      </c>
      <c r="E16" s="412" t="s">
        <v>258</v>
      </c>
    </row>
    <row r="17" spans="1:5" s="402" customFormat="1" ht="15.75" x14ac:dyDescent="0.25">
      <c r="C17" s="401"/>
      <c r="D17" s="401"/>
      <c r="E17" s="401"/>
    </row>
    <row r="18" spans="1:5" s="402" customFormat="1" ht="15" x14ac:dyDescent="0.2"/>
    <row r="19" spans="1:5" s="402" customFormat="1" ht="15" customHeight="1" x14ac:dyDescent="0.25">
      <c r="A19" s="413"/>
      <c r="B19" s="414"/>
      <c r="C19" s="401" t="s">
        <v>271</v>
      </c>
      <c r="D19" s="401"/>
    </row>
    <row r="20" spans="1:5" s="402" customFormat="1" ht="15" customHeight="1" x14ac:dyDescent="0.25">
      <c r="A20" s="413"/>
      <c r="B20" s="414"/>
      <c r="C20" s="401"/>
      <c r="D20" s="401"/>
    </row>
    <row r="21" spans="1:5" s="402" customFormat="1" ht="15.75" x14ac:dyDescent="0.25">
      <c r="A21" s="413"/>
      <c r="B21" s="414"/>
      <c r="C21" s="401" t="s">
        <v>270</v>
      </c>
    </row>
    <row r="22" spans="1:5" s="402" customFormat="1" ht="15.75" x14ac:dyDescent="0.25">
      <c r="A22" s="413"/>
      <c r="B22" s="414"/>
      <c r="C22" s="401"/>
    </row>
    <row r="23" spans="1:5" s="402" customFormat="1" ht="15.75" x14ac:dyDescent="0.25">
      <c r="A23" s="413"/>
      <c r="B23" s="414"/>
      <c r="C23" s="401" t="s">
        <v>272</v>
      </c>
    </row>
    <row r="24" spans="1:5" s="402" customFormat="1" ht="15.75" x14ac:dyDescent="0.25">
      <c r="A24" s="413"/>
      <c r="B24" s="414"/>
      <c r="C24" s="401"/>
    </row>
    <row r="25" spans="1:5" s="402" customFormat="1" ht="15.75" x14ac:dyDescent="0.25">
      <c r="A25" s="414"/>
      <c r="B25" s="414"/>
      <c r="C25" s="401" t="s">
        <v>273</v>
      </c>
    </row>
    <row r="26" spans="1:5" s="402" customFormat="1" ht="15.75" x14ac:dyDescent="0.25">
      <c r="C26" s="401"/>
    </row>
    <row r="27" spans="1:5" s="402" customFormat="1" ht="15.75" x14ac:dyDescent="0.25">
      <c r="C27" s="401"/>
    </row>
    <row r="28" spans="1:5" s="402" customFormat="1" ht="15.75" x14ac:dyDescent="0.25">
      <c r="C28" s="401"/>
    </row>
    <row r="29" spans="1:5" s="402" customFormat="1" ht="15.75" x14ac:dyDescent="0.25">
      <c r="C29" s="401"/>
    </row>
    <row r="30" spans="1:5" s="402" customFormat="1" ht="15.75" x14ac:dyDescent="0.25">
      <c r="C30" s="401"/>
    </row>
    <row r="31" spans="1:5" s="402" customFormat="1" ht="15.75" x14ac:dyDescent="0.25">
      <c r="C31" s="401"/>
    </row>
    <row r="32" spans="1:5" s="402" customFormat="1" ht="15.75" x14ac:dyDescent="0.25">
      <c r="C32" s="401"/>
    </row>
    <row r="33" spans="3:3" s="402" customFormat="1" ht="15.75" x14ac:dyDescent="0.25">
      <c r="C33" s="401"/>
    </row>
    <row r="34" spans="3:3" s="402" customFormat="1" ht="15.75" x14ac:dyDescent="0.25">
      <c r="C34" s="401"/>
    </row>
    <row r="35" spans="3:3" ht="15" x14ac:dyDescent="0.25">
      <c r="C35" s="40"/>
    </row>
  </sheetData>
  <mergeCells count="1">
    <mergeCell ref="C8:E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4"/>
  <sheetViews>
    <sheetView zoomScale="90" zoomScaleNormal="90" workbookViewId="0">
      <pane ySplit="14" topLeftCell="A30" activePane="bottomLeft" state="frozen"/>
      <selection pane="bottomLeft" activeCell="C50" sqref="C50"/>
    </sheetView>
  </sheetViews>
  <sheetFormatPr defaultColWidth="9.140625" defaultRowHeight="12.75" x14ac:dyDescent="0.2"/>
  <cols>
    <col min="1" max="1" width="49.28515625" style="5" customWidth="1"/>
    <col min="2" max="2" width="14.7109375" style="6" customWidth="1"/>
    <col min="3" max="3" width="12.42578125" style="25" bestFit="1" customWidth="1"/>
    <col min="4" max="4" width="11.5703125" style="6" customWidth="1"/>
    <col min="5" max="5" width="13.7109375" style="5" customWidth="1"/>
    <col min="6" max="6" width="15.28515625" style="5" customWidth="1"/>
    <col min="7" max="7" width="18.85546875" style="5" customWidth="1"/>
    <col min="8" max="8" width="12.7109375" style="5" customWidth="1"/>
    <col min="9" max="9" width="12.85546875" style="5" customWidth="1"/>
    <col min="10" max="10" width="10.42578125" style="6" customWidth="1"/>
    <col min="11" max="11" width="10.5703125" style="5" bestFit="1" customWidth="1"/>
    <col min="12" max="12" width="10.140625" style="5" bestFit="1" customWidth="1"/>
    <col min="13" max="13" width="16.85546875" style="6" customWidth="1"/>
    <col min="14" max="14" width="11.5703125" style="6" customWidth="1"/>
    <col min="15" max="15" width="13.85546875" style="5" customWidth="1"/>
    <col min="16" max="16" width="11.85546875" style="5" customWidth="1"/>
    <col min="17" max="17" width="13.140625" style="5" customWidth="1"/>
    <col min="18" max="18" width="5.28515625" style="5" customWidth="1"/>
    <col min="19" max="19" width="19.42578125" style="6" customWidth="1"/>
    <col min="20" max="20" width="17.42578125" style="5" customWidth="1"/>
    <col min="21" max="21" width="17.85546875" style="5" customWidth="1"/>
    <col min="22" max="16384" width="9.140625" style="5"/>
  </cols>
  <sheetData>
    <row r="1" spans="1:21" ht="27.75" customHeight="1" x14ac:dyDescent="0.2">
      <c r="A1" s="424" t="s">
        <v>94</v>
      </c>
      <c r="B1" s="425"/>
      <c r="C1" s="425"/>
      <c r="D1" s="425"/>
      <c r="E1" s="425"/>
      <c r="F1" s="425"/>
      <c r="G1" s="425"/>
      <c r="H1" s="425"/>
      <c r="I1" s="425"/>
      <c r="J1" s="425"/>
      <c r="K1" s="425"/>
      <c r="L1" s="425"/>
      <c r="M1" s="425"/>
      <c r="N1" s="425"/>
      <c r="O1" s="425"/>
      <c r="P1" s="425"/>
      <c r="Q1" s="426"/>
    </row>
    <row r="2" spans="1:21" x14ac:dyDescent="0.2">
      <c r="A2" s="273"/>
      <c r="B2" s="25"/>
      <c r="C2" s="6"/>
      <c r="E2" s="6"/>
      <c r="F2" s="6"/>
      <c r="G2" s="6"/>
      <c r="H2" s="6"/>
      <c r="I2" s="6"/>
      <c r="K2" s="273"/>
      <c r="L2" s="273"/>
      <c r="M2" s="273"/>
      <c r="N2" s="5"/>
      <c r="S2" s="5"/>
    </row>
    <row r="3" spans="1:21" s="40" customFormat="1" ht="15.75" customHeight="1" x14ac:dyDescent="0.25">
      <c r="A3" s="427" t="s">
        <v>23</v>
      </c>
      <c r="B3" s="428"/>
      <c r="C3" s="428"/>
      <c r="D3" s="428"/>
      <c r="E3" s="428"/>
      <c r="F3" s="429"/>
      <c r="G3" s="429"/>
      <c r="H3" s="429"/>
      <c r="I3" s="429"/>
      <c r="J3" s="429"/>
      <c r="K3" s="429"/>
      <c r="L3" s="429"/>
      <c r="M3" s="429"/>
      <c r="N3" s="429"/>
      <c r="O3" s="429"/>
      <c r="P3" s="429"/>
      <c r="Q3" s="430"/>
      <c r="S3" s="58"/>
    </row>
    <row r="4" spans="1:21" s="40" customFormat="1" ht="15" x14ac:dyDescent="0.25">
      <c r="A4" s="131" t="s">
        <v>173</v>
      </c>
      <c r="B4" s="132"/>
      <c r="C4" s="132"/>
      <c r="D4" s="132"/>
      <c r="E4" s="132"/>
      <c r="F4" s="132"/>
      <c r="G4" s="132"/>
      <c r="H4" s="134" t="s">
        <v>122</v>
      </c>
      <c r="I4" s="79"/>
      <c r="J4" s="132"/>
      <c r="K4" s="132"/>
      <c r="L4" s="132"/>
      <c r="M4" s="132"/>
      <c r="N4" s="132"/>
      <c r="O4" s="132"/>
      <c r="P4" s="132"/>
      <c r="Q4" s="133"/>
      <c r="S4" s="58"/>
    </row>
    <row r="5" spans="1:21" s="40" customFormat="1" ht="15" x14ac:dyDescent="0.25">
      <c r="A5" s="131" t="s">
        <v>62</v>
      </c>
      <c r="B5" s="132"/>
      <c r="C5" s="132"/>
      <c r="D5" s="132"/>
      <c r="E5" s="132"/>
      <c r="F5" s="132"/>
      <c r="G5" s="132"/>
      <c r="H5" s="125" t="s">
        <v>175</v>
      </c>
      <c r="I5" s="237"/>
      <c r="J5" s="132"/>
      <c r="K5" s="237"/>
      <c r="L5" s="79"/>
      <c r="M5" s="79" t="s">
        <v>81</v>
      </c>
      <c r="N5" s="132"/>
      <c r="O5" s="132"/>
      <c r="P5" s="132"/>
      <c r="Q5" s="133"/>
      <c r="S5" s="58"/>
    </row>
    <row r="6" spans="1:21" s="40" customFormat="1" ht="15" x14ac:dyDescent="0.25">
      <c r="A6" s="131" t="s">
        <v>22</v>
      </c>
      <c r="B6" s="132"/>
      <c r="C6" s="132"/>
      <c r="D6" s="132"/>
      <c r="E6" s="132"/>
      <c r="F6" s="132"/>
      <c r="G6" s="132"/>
      <c r="H6" s="125" t="s">
        <v>176</v>
      </c>
      <c r="I6" s="237"/>
      <c r="J6" s="79"/>
      <c r="K6" s="237"/>
      <c r="L6" s="79"/>
      <c r="M6" s="79" t="s">
        <v>82</v>
      </c>
      <c r="N6" s="132"/>
      <c r="O6" s="132"/>
      <c r="P6" s="132"/>
      <c r="Q6" s="133"/>
      <c r="S6" s="58"/>
    </row>
    <row r="7" spans="1:21" s="40" customFormat="1" ht="15" x14ac:dyDescent="0.25">
      <c r="A7" s="125" t="s">
        <v>174</v>
      </c>
      <c r="B7" s="79"/>
      <c r="C7" s="80"/>
      <c r="D7" s="79"/>
      <c r="E7" s="126"/>
      <c r="F7" s="126"/>
      <c r="G7" s="126"/>
      <c r="H7" s="125" t="s">
        <v>177</v>
      </c>
      <c r="I7" s="237"/>
      <c r="J7" s="79"/>
      <c r="K7" s="237"/>
      <c r="L7" s="79"/>
      <c r="M7" s="79" t="s">
        <v>83</v>
      </c>
      <c r="N7" s="79"/>
      <c r="O7" s="126"/>
      <c r="P7" s="126"/>
      <c r="Q7" s="127"/>
      <c r="S7" s="58"/>
    </row>
    <row r="8" spans="1:21" s="40" customFormat="1" ht="15" x14ac:dyDescent="0.25">
      <c r="A8" s="125"/>
      <c r="B8" s="79"/>
      <c r="C8" s="80"/>
      <c r="D8" s="79"/>
      <c r="E8" s="126"/>
      <c r="F8" s="126"/>
      <c r="G8" s="126"/>
      <c r="H8" s="126"/>
      <c r="I8" s="237"/>
      <c r="J8" s="79"/>
      <c r="K8" s="237"/>
      <c r="L8" s="79"/>
      <c r="M8" s="79"/>
      <c r="N8" s="79"/>
      <c r="O8" s="126"/>
      <c r="P8" s="126"/>
      <c r="Q8" s="127"/>
      <c r="S8" s="58"/>
    </row>
    <row r="9" spans="1:21" ht="19.5" customHeight="1" x14ac:dyDescent="0.2">
      <c r="A9" s="238" t="s">
        <v>61</v>
      </c>
      <c r="B9" s="239"/>
      <c r="C9" s="239"/>
      <c r="D9" s="239"/>
      <c r="E9" s="239"/>
      <c r="F9" s="239"/>
      <c r="G9" s="239"/>
      <c r="H9" s="239"/>
      <c r="I9" s="239"/>
      <c r="J9" s="239"/>
      <c r="K9" s="239"/>
      <c r="L9" s="239"/>
      <c r="M9" s="239"/>
      <c r="N9" s="239"/>
      <c r="O9" s="239"/>
      <c r="P9" s="239"/>
      <c r="Q9" s="240"/>
    </row>
    <row r="10" spans="1:21" x14ac:dyDescent="0.2">
      <c r="A10" s="7"/>
      <c r="B10" s="8"/>
      <c r="C10" s="9"/>
      <c r="D10" s="8"/>
      <c r="E10" s="7"/>
      <c r="F10" s="7"/>
      <c r="G10" s="7"/>
      <c r="H10" s="7"/>
      <c r="I10" s="7"/>
      <c r="J10" s="8"/>
      <c r="K10" s="7"/>
      <c r="L10" s="7"/>
      <c r="M10" s="8"/>
      <c r="N10" s="8"/>
      <c r="O10" s="7"/>
      <c r="P10" s="7"/>
      <c r="Q10" s="7"/>
      <c r="S10" s="442" t="s">
        <v>35</v>
      </c>
      <c r="T10" s="442"/>
      <c r="U10" s="442"/>
    </row>
    <row r="11" spans="1:21" ht="15" x14ac:dyDescent="0.2">
      <c r="A11" s="438" t="s">
        <v>7</v>
      </c>
      <c r="B11" s="439"/>
      <c r="C11" s="439"/>
      <c r="D11" s="439"/>
      <c r="E11" s="439"/>
      <c r="F11" s="439"/>
      <c r="G11" s="241"/>
      <c r="H11" s="241"/>
      <c r="I11" s="241"/>
      <c r="J11" s="242"/>
      <c r="K11" s="241"/>
      <c r="L11" s="241"/>
      <c r="M11" s="242"/>
      <c r="N11" s="242"/>
      <c r="O11" s="241"/>
      <c r="P11" s="241"/>
      <c r="Q11" s="243"/>
      <c r="S11" s="442"/>
      <c r="T11" s="442"/>
      <c r="U11" s="442"/>
    </row>
    <row r="12" spans="1:21" ht="15" x14ac:dyDescent="0.2">
      <c r="A12" s="440" t="s">
        <v>14</v>
      </c>
      <c r="B12" s="441"/>
      <c r="C12" s="441"/>
      <c r="D12" s="441"/>
      <c r="E12" s="441"/>
      <c r="F12" s="441"/>
      <c r="G12" s="10"/>
      <c r="H12" s="10"/>
      <c r="I12" s="10"/>
      <c r="J12" s="11"/>
      <c r="K12" s="10"/>
      <c r="L12" s="10"/>
      <c r="M12" s="11"/>
      <c r="N12" s="11"/>
      <c r="O12" s="10"/>
      <c r="P12" s="10"/>
      <c r="Q12" s="12"/>
      <c r="S12" s="442"/>
      <c r="T12" s="442"/>
      <c r="U12" s="442"/>
    </row>
    <row r="13" spans="1:21" ht="12.75" customHeight="1" thickBot="1" x14ac:dyDescent="0.25">
      <c r="A13" s="13"/>
      <c r="B13" s="14"/>
      <c r="C13" s="15"/>
      <c r="D13" s="14"/>
      <c r="E13" s="13"/>
      <c r="F13" s="16"/>
      <c r="G13" s="16"/>
      <c r="H13" s="16"/>
      <c r="I13" s="16"/>
      <c r="J13" s="8"/>
      <c r="K13" s="16"/>
      <c r="L13" s="16"/>
      <c r="M13" s="8"/>
      <c r="N13" s="8"/>
      <c r="O13" s="16"/>
      <c r="P13" s="16"/>
      <c r="Q13" s="16"/>
    </row>
    <row r="14" spans="1:21" ht="66.75" customHeight="1" thickBot="1" x14ac:dyDescent="0.25">
      <c r="A14" s="244" t="s">
        <v>44</v>
      </c>
      <c r="B14" s="199" t="s">
        <v>73</v>
      </c>
      <c r="C14" s="199" t="s">
        <v>75</v>
      </c>
      <c r="D14" s="199" t="s">
        <v>1</v>
      </c>
      <c r="E14" s="199" t="s">
        <v>68</v>
      </c>
      <c r="F14" s="199" t="s">
        <v>2</v>
      </c>
      <c r="G14" s="199" t="s">
        <v>238</v>
      </c>
      <c r="H14" s="199" t="s">
        <v>69</v>
      </c>
      <c r="I14" s="199" t="s">
        <v>237</v>
      </c>
      <c r="J14" s="199" t="s">
        <v>20</v>
      </c>
      <c r="K14" s="199" t="s">
        <v>16</v>
      </c>
      <c r="L14" s="199" t="s">
        <v>17</v>
      </c>
      <c r="M14" s="199" t="s">
        <v>182</v>
      </c>
      <c r="N14" s="199" t="s">
        <v>6</v>
      </c>
      <c r="O14" s="199" t="s">
        <v>70</v>
      </c>
      <c r="P14" s="199" t="s">
        <v>71</v>
      </c>
      <c r="Q14" s="245" t="s">
        <v>72</v>
      </c>
      <c r="R14" s="17"/>
      <c r="S14" s="33" t="s">
        <v>31</v>
      </c>
      <c r="T14" s="33" t="s">
        <v>32</v>
      </c>
      <c r="U14" s="33" t="s">
        <v>33</v>
      </c>
    </row>
    <row r="15" spans="1:21" s="40" customFormat="1" ht="16.5" thickBot="1" x14ac:dyDescent="0.3">
      <c r="A15" s="171" t="s">
        <v>25</v>
      </c>
      <c r="B15" s="172"/>
      <c r="C15" s="173"/>
      <c r="D15" s="174"/>
      <c r="E15" s="175"/>
      <c r="F15" s="176"/>
      <c r="G15" s="176"/>
      <c r="H15" s="176"/>
      <c r="I15" s="176"/>
      <c r="J15" s="176"/>
      <c r="K15" s="176"/>
      <c r="L15" s="176"/>
      <c r="M15" s="176"/>
      <c r="N15" s="176"/>
      <c r="O15" s="177"/>
      <c r="P15" s="178"/>
      <c r="Q15" s="179"/>
      <c r="R15" s="37"/>
      <c r="S15" s="38"/>
      <c r="T15" s="39"/>
      <c r="U15" s="39"/>
    </row>
    <row r="16" spans="1:21" s="40" customFormat="1" ht="13.5" customHeight="1" x14ac:dyDescent="0.25">
      <c r="A16" s="161" t="s">
        <v>24</v>
      </c>
      <c r="B16" s="137">
        <v>85000</v>
      </c>
      <c r="C16" s="162" t="s">
        <v>76</v>
      </c>
      <c r="D16" s="163" t="s">
        <v>19</v>
      </c>
      <c r="E16" s="164" t="s">
        <v>180</v>
      </c>
      <c r="F16" s="165" t="s">
        <v>180</v>
      </c>
      <c r="G16" s="165" t="s">
        <v>181</v>
      </c>
      <c r="H16" s="165">
        <v>1000</v>
      </c>
      <c r="I16" s="165">
        <v>6</v>
      </c>
      <c r="J16" s="142">
        <f>SUM((H16*I16)/1000)</f>
        <v>6</v>
      </c>
      <c r="K16" s="159">
        <v>150</v>
      </c>
      <c r="L16" s="159">
        <v>80</v>
      </c>
      <c r="M16" s="166">
        <v>30</v>
      </c>
      <c r="N16" s="167">
        <f>SUM(K16-L16)</f>
        <v>70</v>
      </c>
      <c r="O16" s="168">
        <f t="shared" ref="O16:O41" si="0">SUM((N16/1000)*M16)</f>
        <v>2.1</v>
      </c>
      <c r="P16" s="169">
        <f>SUM(N16*J16)</f>
        <v>420</v>
      </c>
      <c r="Q16" s="170"/>
      <c r="S16" s="38">
        <f t="shared" ref="S16:S28" si="1">SUM(B16/B$46)</f>
        <v>0.75022065313327446</v>
      </c>
      <c r="T16" s="52">
        <f t="shared" ref="T16:T28" si="2">SUM(O16*B16)</f>
        <v>178500</v>
      </c>
      <c r="U16" s="52">
        <f>SUM(T16*S16)</f>
        <v>133914.38658428949</v>
      </c>
    </row>
    <row r="17" spans="1:21" s="40" customFormat="1" ht="13.5" customHeight="1" x14ac:dyDescent="0.25">
      <c r="A17" s="41" t="s">
        <v>24</v>
      </c>
      <c r="B17" s="42">
        <v>1000</v>
      </c>
      <c r="C17" s="43" t="s">
        <v>77</v>
      </c>
      <c r="D17" s="57" t="s">
        <v>19</v>
      </c>
      <c r="E17" s="135"/>
      <c r="F17" s="136"/>
      <c r="G17" s="136"/>
      <c r="H17" s="136"/>
      <c r="I17" s="136"/>
      <c r="J17" s="45">
        <f t="shared" ref="J17:J42" si="3">SUM((H17*I17)/1000)</f>
        <v>0</v>
      </c>
      <c r="K17" s="46">
        <v>150</v>
      </c>
      <c r="L17" s="46">
        <v>80</v>
      </c>
      <c r="M17" s="47">
        <v>30</v>
      </c>
      <c r="N17" s="48">
        <f t="shared" ref="N17:N40" si="4">SUM(K17-L17)</f>
        <v>70</v>
      </c>
      <c r="O17" s="49">
        <f t="shared" si="0"/>
        <v>2.1</v>
      </c>
      <c r="P17" s="50">
        <f t="shared" ref="P17:P40" si="5">SUM(N17*J17)</f>
        <v>0</v>
      </c>
      <c r="Q17" s="51"/>
      <c r="S17" s="38">
        <f t="shared" si="1"/>
        <v>8.8261253309796991E-3</v>
      </c>
      <c r="T17" s="52">
        <f t="shared" si="2"/>
        <v>2100</v>
      </c>
      <c r="U17" s="52">
        <f t="shared" ref="U17:U43" si="6">SUM(T17*S17)</f>
        <v>18.534863195057369</v>
      </c>
    </row>
    <row r="18" spans="1:21" s="40" customFormat="1" ht="13.5" customHeight="1" x14ac:dyDescent="0.25">
      <c r="A18" s="41" t="s">
        <v>24</v>
      </c>
      <c r="B18" s="42">
        <v>100</v>
      </c>
      <c r="C18" s="43" t="s">
        <v>78</v>
      </c>
      <c r="D18" s="57" t="s">
        <v>19</v>
      </c>
      <c r="E18" s="135"/>
      <c r="F18" s="136"/>
      <c r="G18" s="136"/>
      <c r="H18" s="136"/>
      <c r="I18" s="136"/>
      <c r="J18" s="45">
        <f t="shared" si="3"/>
        <v>0</v>
      </c>
      <c r="K18" s="46">
        <v>150</v>
      </c>
      <c r="L18" s="46">
        <v>80</v>
      </c>
      <c r="M18" s="47">
        <v>30</v>
      </c>
      <c r="N18" s="48">
        <f t="shared" si="4"/>
        <v>70</v>
      </c>
      <c r="O18" s="49">
        <f t="shared" si="0"/>
        <v>2.1</v>
      </c>
      <c r="P18" s="50">
        <f t="shared" si="5"/>
        <v>0</v>
      </c>
      <c r="Q18" s="51"/>
      <c r="S18" s="38">
        <f t="shared" si="1"/>
        <v>8.8261253309797002E-4</v>
      </c>
      <c r="T18" s="52">
        <f t="shared" si="2"/>
        <v>210</v>
      </c>
      <c r="U18" s="52">
        <f t="shared" si="6"/>
        <v>0.18534863195057372</v>
      </c>
    </row>
    <row r="19" spans="1:21" s="40" customFormat="1" ht="13.5" customHeight="1" x14ac:dyDescent="0.25">
      <c r="A19" s="41" t="s">
        <v>24</v>
      </c>
      <c r="B19" s="42">
        <v>5000</v>
      </c>
      <c r="C19" s="43" t="s">
        <v>79</v>
      </c>
      <c r="D19" s="57" t="s">
        <v>19</v>
      </c>
      <c r="E19" s="135"/>
      <c r="F19" s="136"/>
      <c r="G19" s="136"/>
      <c r="H19" s="136"/>
      <c r="I19" s="136"/>
      <c r="J19" s="45">
        <f t="shared" si="3"/>
        <v>0</v>
      </c>
      <c r="K19" s="46">
        <v>150</v>
      </c>
      <c r="L19" s="46">
        <v>80</v>
      </c>
      <c r="M19" s="47">
        <v>30</v>
      </c>
      <c r="N19" s="48">
        <f t="shared" si="4"/>
        <v>70</v>
      </c>
      <c r="O19" s="49">
        <f t="shared" si="0"/>
        <v>2.1</v>
      </c>
      <c r="P19" s="50">
        <f t="shared" si="5"/>
        <v>0</v>
      </c>
      <c r="Q19" s="51"/>
      <c r="S19" s="38">
        <f t="shared" si="1"/>
        <v>4.4130626654898503E-2</v>
      </c>
      <c r="T19" s="52">
        <f t="shared" si="2"/>
        <v>10500</v>
      </c>
      <c r="U19" s="52">
        <f t="shared" si="6"/>
        <v>463.37157987643428</v>
      </c>
    </row>
    <row r="20" spans="1:21" s="40" customFormat="1" ht="13.5" customHeight="1" x14ac:dyDescent="0.25">
      <c r="A20" s="41" t="s">
        <v>64</v>
      </c>
      <c r="B20" s="42">
        <v>5000</v>
      </c>
      <c r="C20" s="43" t="s">
        <v>76</v>
      </c>
      <c r="D20" s="57" t="s">
        <v>19</v>
      </c>
      <c r="E20" s="135"/>
      <c r="F20" s="136"/>
      <c r="G20" s="136"/>
      <c r="H20" s="136"/>
      <c r="I20" s="136"/>
      <c r="J20" s="45">
        <f t="shared" si="3"/>
        <v>0</v>
      </c>
      <c r="K20" s="46">
        <v>150</v>
      </c>
      <c r="L20" s="46">
        <v>80</v>
      </c>
      <c r="M20" s="47">
        <v>30</v>
      </c>
      <c r="N20" s="48">
        <f t="shared" si="4"/>
        <v>70</v>
      </c>
      <c r="O20" s="49">
        <f t="shared" si="0"/>
        <v>2.1</v>
      </c>
      <c r="P20" s="50">
        <f t="shared" si="5"/>
        <v>0</v>
      </c>
      <c r="Q20" s="51"/>
      <c r="S20" s="38">
        <f t="shared" si="1"/>
        <v>4.4130626654898503E-2</v>
      </c>
      <c r="T20" s="52">
        <f t="shared" si="2"/>
        <v>10500</v>
      </c>
      <c r="U20" s="52">
        <f t="shared" si="6"/>
        <v>463.37157987643428</v>
      </c>
    </row>
    <row r="21" spans="1:21" s="40" customFormat="1" ht="13.5" customHeight="1" x14ac:dyDescent="0.25">
      <c r="A21" s="53" t="s">
        <v>65</v>
      </c>
      <c r="B21" s="42">
        <v>5000</v>
      </c>
      <c r="C21" s="43" t="s">
        <v>80</v>
      </c>
      <c r="D21" s="57" t="s">
        <v>19</v>
      </c>
      <c r="E21" s="135"/>
      <c r="F21" s="136"/>
      <c r="G21" s="136"/>
      <c r="H21" s="136"/>
      <c r="I21" s="136"/>
      <c r="J21" s="45">
        <f t="shared" si="3"/>
        <v>0</v>
      </c>
      <c r="K21" s="46">
        <v>150</v>
      </c>
      <c r="L21" s="46">
        <v>80</v>
      </c>
      <c r="M21" s="47">
        <v>30</v>
      </c>
      <c r="N21" s="48">
        <f t="shared" si="4"/>
        <v>70</v>
      </c>
      <c r="O21" s="49">
        <f t="shared" si="0"/>
        <v>2.1</v>
      </c>
      <c r="P21" s="50">
        <f t="shared" si="5"/>
        <v>0</v>
      </c>
      <c r="Q21" s="51"/>
      <c r="S21" s="38">
        <f t="shared" si="1"/>
        <v>4.4130626654898503E-2</v>
      </c>
      <c r="T21" s="52">
        <f t="shared" si="2"/>
        <v>10500</v>
      </c>
      <c r="U21" s="52">
        <f t="shared" si="6"/>
        <v>463.37157987643428</v>
      </c>
    </row>
    <row r="22" spans="1:21" s="40" customFormat="1" ht="13.5" customHeight="1" x14ac:dyDescent="0.25">
      <c r="A22" s="41" t="s">
        <v>66</v>
      </c>
      <c r="B22" s="42">
        <v>5000</v>
      </c>
      <c r="C22" s="43" t="s">
        <v>76</v>
      </c>
      <c r="D22" s="57" t="s">
        <v>19</v>
      </c>
      <c r="E22" s="135"/>
      <c r="F22" s="136"/>
      <c r="G22" s="136"/>
      <c r="H22" s="136"/>
      <c r="I22" s="136"/>
      <c r="J22" s="45">
        <f t="shared" si="3"/>
        <v>0</v>
      </c>
      <c r="K22" s="46">
        <v>150</v>
      </c>
      <c r="L22" s="46">
        <v>80</v>
      </c>
      <c r="M22" s="47">
        <v>30</v>
      </c>
      <c r="N22" s="48">
        <f t="shared" si="4"/>
        <v>70</v>
      </c>
      <c r="O22" s="49">
        <f t="shared" si="0"/>
        <v>2.1</v>
      </c>
      <c r="P22" s="50">
        <f t="shared" si="5"/>
        <v>0</v>
      </c>
      <c r="Q22" s="51"/>
      <c r="S22" s="38">
        <f t="shared" si="1"/>
        <v>4.4130626654898503E-2</v>
      </c>
      <c r="T22" s="52">
        <f t="shared" si="2"/>
        <v>10500</v>
      </c>
      <c r="U22" s="52">
        <f t="shared" si="6"/>
        <v>463.37157987643428</v>
      </c>
    </row>
    <row r="23" spans="1:21" s="40" customFormat="1" ht="13.5" customHeight="1" x14ac:dyDescent="0.25">
      <c r="A23" s="41" t="s">
        <v>66</v>
      </c>
      <c r="B23" s="42">
        <v>100</v>
      </c>
      <c r="C23" s="43" t="s">
        <v>79</v>
      </c>
      <c r="D23" s="57" t="s">
        <v>19</v>
      </c>
      <c r="E23" s="135"/>
      <c r="F23" s="136"/>
      <c r="G23" s="136"/>
      <c r="H23" s="136"/>
      <c r="I23" s="136"/>
      <c r="J23" s="45">
        <f t="shared" ref="J23" si="7">SUM((H23*I23)/1000)</f>
        <v>0</v>
      </c>
      <c r="K23" s="46">
        <v>150</v>
      </c>
      <c r="L23" s="46">
        <v>80</v>
      </c>
      <c r="M23" s="47">
        <v>30</v>
      </c>
      <c r="N23" s="48">
        <f t="shared" ref="N23" si="8">SUM(K23-L23)</f>
        <v>70</v>
      </c>
      <c r="O23" s="49">
        <f t="shared" ref="O23" si="9">SUM((N23/1000)*M23)</f>
        <v>2.1</v>
      </c>
      <c r="P23" s="50">
        <f t="shared" ref="P23" si="10">SUM(N23*J23)</f>
        <v>0</v>
      </c>
      <c r="Q23" s="51"/>
      <c r="S23" s="38">
        <f t="shared" si="1"/>
        <v>8.8261253309797002E-4</v>
      </c>
      <c r="T23" s="52">
        <f t="shared" ref="T23" si="11">SUM(O23*B23)</f>
        <v>210</v>
      </c>
      <c r="U23" s="52">
        <f t="shared" ref="U23" si="12">SUM(T23*S23)</f>
        <v>0.18534863195057372</v>
      </c>
    </row>
    <row r="24" spans="1:21" s="40" customFormat="1" ht="13.5" customHeight="1" x14ac:dyDescent="0.25">
      <c r="A24" s="41" t="s">
        <v>67</v>
      </c>
      <c r="B24" s="42">
        <v>1500</v>
      </c>
      <c r="C24" s="43" t="s">
        <v>76</v>
      </c>
      <c r="D24" s="57" t="s">
        <v>19</v>
      </c>
      <c r="E24" s="135"/>
      <c r="F24" s="136"/>
      <c r="G24" s="136"/>
      <c r="H24" s="136"/>
      <c r="I24" s="136"/>
      <c r="J24" s="45">
        <f t="shared" si="3"/>
        <v>0</v>
      </c>
      <c r="K24" s="46">
        <v>150</v>
      </c>
      <c r="L24" s="46">
        <v>80</v>
      </c>
      <c r="M24" s="47">
        <v>30</v>
      </c>
      <c r="N24" s="48">
        <f t="shared" si="4"/>
        <v>70</v>
      </c>
      <c r="O24" s="49">
        <f t="shared" si="0"/>
        <v>2.1</v>
      </c>
      <c r="P24" s="50">
        <f t="shared" si="5"/>
        <v>0</v>
      </c>
      <c r="Q24" s="51"/>
      <c r="S24" s="38">
        <f t="shared" si="1"/>
        <v>1.323918799646955E-2</v>
      </c>
      <c r="T24" s="52">
        <f t="shared" si="2"/>
        <v>3150</v>
      </c>
      <c r="U24" s="52">
        <f t="shared" si="6"/>
        <v>41.703442188879087</v>
      </c>
    </row>
    <row r="25" spans="1:21" s="40" customFormat="1" ht="13.5" customHeight="1" x14ac:dyDescent="0.25">
      <c r="A25" s="41" t="s">
        <v>67</v>
      </c>
      <c r="B25" s="42">
        <v>500</v>
      </c>
      <c r="C25" s="43" t="s">
        <v>77</v>
      </c>
      <c r="D25" s="57" t="s">
        <v>19</v>
      </c>
      <c r="E25" s="135"/>
      <c r="F25" s="136"/>
      <c r="G25" s="136"/>
      <c r="H25" s="136"/>
      <c r="I25" s="136"/>
      <c r="J25" s="45">
        <f t="shared" si="3"/>
        <v>0</v>
      </c>
      <c r="K25" s="46">
        <v>150</v>
      </c>
      <c r="L25" s="46">
        <v>80</v>
      </c>
      <c r="M25" s="47">
        <v>30</v>
      </c>
      <c r="N25" s="48">
        <f t="shared" si="4"/>
        <v>70</v>
      </c>
      <c r="O25" s="49">
        <f t="shared" si="0"/>
        <v>2.1</v>
      </c>
      <c r="P25" s="50">
        <f t="shared" si="5"/>
        <v>0</v>
      </c>
      <c r="Q25" s="51"/>
      <c r="S25" s="38">
        <f t="shared" si="1"/>
        <v>4.4130626654898496E-3</v>
      </c>
      <c r="T25" s="52">
        <f t="shared" si="2"/>
        <v>1050</v>
      </c>
      <c r="U25" s="52">
        <f t="shared" si="6"/>
        <v>4.6337157987643423</v>
      </c>
    </row>
    <row r="26" spans="1:21" s="40" customFormat="1" ht="13.5" customHeight="1" x14ac:dyDescent="0.25">
      <c r="A26" s="41" t="s">
        <v>67</v>
      </c>
      <c r="B26" s="42">
        <v>500</v>
      </c>
      <c r="C26" s="43" t="s">
        <v>78</v>
      </c>
      <c r="D26" s="57" t="s">
        <v>19</v>
      </c>
      <c r="E26" s="135"/>
      <c r="F26" s="136"/>
      <c r="G26" s="136"/>
      <c r="H26" s="136"/>
      <c r="I26" s="136"/>
      <c r="J26" s="45">
        <f t="shared" si="3"/>
        <v>0</v>
      </c>
      <c r="K26" s="46">
        <v>150</v>
      </c>
      <c r="L26" s="46">
        <v>80</v>
      </c>
      <c r="M26" s="47">
        <v>30</v>
      </c>
      <c r="N26" s="48">
        <f t="shared" si="4"/>
        <v>70</v>
      </c>
      <c r="O26" s="49">
        <f t="shared" si="0"/>
        <v>2.1</v>
      </c>
      <c r="P26" s="50">
        <f t="shared" si="5"/>
        <v>0</v>
      </c>
      <c r="Q26" s="51"/>
      <c r="S26" s="38">
        <f t="shared" si="1"/>
        <v>4.4130626654898496E-3</v>
      </c>
      <c r="T26" s="52">
        <f t="shared" si="2"/>
        <v>1050</v>
      </c>
      <c r="U26" s="52">
        <f t="shared" si="6"/>
        <v>4.6337157987643423</v>
      </c>
    </row>
    <row r="27" spans="1:21" s="40" customFormat="1" ht="13.5" customHeight="1" x14ac:dyDescent="0.25">
      <c r="A27" s="41" t="s">
        <v>67</v>
      </c>
      <c r="B27" s="42">
        <v>500</v>
      </c>
      <c r="C27" s="43" t="s">
        <v>79</v>
      </c>
      <c r="D27" s="57" t="s">
        <v>19</v>
      </c>
      <c r="E27" s="135"/>
      <c r="F27" s="136"/>
      <c r="G27" s="136"/>
      <c r="H27" s="136"/>
      <c r="I27" s="136"/>
      <c r="J27" s="45">
        <f t="shared" si="3"/>
        <v>0</v>
      </c>
      <c r="K27" s="46">
        <v>150</v>
      </c>
      <c r="L27" s="46">
        <v>80</v>
      </c>
      <c r="M27" s="47">
        <v>30</v>
      </c>
      <c r="N27" s="48">
        <f t="shared" si="4"/>
        <v>70</v>
      </c>
      <c r="O27" s="49">
        <f t="shared" si="0"/>
        <v>2.1</v>
      </c>
      <c r="P27" s="50">
        <f t="shared" si="5"/>
        <v>0</v>
      </c>
      <c r="Q27" s="51"/>
      <c r="S27" s="38">
        <f t="shared" si="1"/>
        <v>4.4130626654898496E-3</v>
      </c>
      <c r="T27" s="52">
        <f t="shared" si="2"/>
        <v>1050</v>
      </c>
      <c r="U27" s="52">
        <f t="shared" si="6"/>
        <v>4.6337157987643423</v>
      </c>
    </row>
    <row r="28" spans="1:21" s="40" customFormat="1" ht="13.5" customHeight="1" thickBot="1" x14ac:dyDescent="0.3">
      <c r="A28" s="41" t="s">
        <v>126</v>
      </c>
      <c r="B28" s="42">
        <v>2500</v>
      </c>
      <c r="C28" s="43" t="s">
        <v>76</v>
      </c>
      <c r="D28" s="57" t="s">
        <v>19</v>
      </c>
      <c r="E28" s="135"/>
      <c r="F28" s="136"/>
      <c r="G28" s="136"/>
      <c r="H28" s="136"/>
      <c r="I28" s="136"/>
      <c r="J28" s="45">
        <f t="shared" si="3"/>
        <v>0</v>
      </c>
      <c r="K28" s="46">
        <v>150</v>
      </c>
      <c r="L28" s="46">
        <v>80</v>
      </c>
      <c r="M28" s="47">
        <v>30</v>
      </c>
      <c r="N28" s="48">
        <f t="shared" si="4"/>
        <v>70</v>
      </c>
      <c r="O28" s="49">
        <f t="shared" si="0"/>
        <v>2.1</v>
      </c>
      <c r="P28" s="50">
        <f t="shared" si="5"/>
        <v>0</v>
      </c>
      <c r="Q28" s="51"/>
      <c r="S28" s="38">
        <f t="shared" si="1"/>
        <v>2.2065313327449251E-2</v>
      </c>
      <c r="T28" s="52">
        <f t="shared" si="2"/>
        <v>5250</v>
      </c>
      <c r="U28" s="52">
        <f t="shared" si="6"/>
        <v>115.84289496910857</v>
      </c>
    </row>
    <row r="29" spans="1:21" s="40" customFormat="1" ht="16.5" thickBot="1" x14ac:dyDescent="0.3">
      <c r="A29" s="171" t="s">
        <v>26</v>
      </c>
      <c r="B29" s="172"/>
      <c r="C29" s="173"/>
      <c r="D29" s="174"/>
      <c r="E29" s="175"/>
      <c r="F29" s="176"/>
      <c r="G29" s="176"/>
      <c r="H29" s="176"/>
      <c r="I29" s="176"/>
      <c r="J29" s="182"/>
      <c r="K29" s="183"/>
      <c r="L29" s="183"/>
      <c r="M29" s="184"/>
      <c r="N29" s="185"/>
      <c r="O29" s="186"/>
      <c r="P29" s="187"/>
      <c r="Q29" s="179"/>
      <c r="S29" s="38"/>
      <c r="T29" s="52"/>
      <c r="U29" s="52"/>
    </row>
    <row r="30" spans="1:21" s="40" customFormat="1" ht="13.5" customHeight="1" x14ac:dyDescent="0.25">
      <c r="A30" s="161" t="s">
        <v>24</v>
      </c>
      <c r="B30" s="137">
        <v>100</v>
      </c>
      <c r="C30" s="162" t="s">
        <v>76</v>
      </c>
      <c r="D30" s="163" t="s">
        <v>19</v>
      </c>
      <c r="E30" s="164"/>
      <c r="F30" s="165"/>
      <c r="G30" s="165"/>
      <c r="H30" s="165"/>
      <c r="I30" s="165"/>
      <c r="J30" s="142">
        <f t="shared" si="3"/>
        <v>0</v>
      </c>
      <c r="K30" s="159">
        <v>150</v>
      </c>
      <c r="L30" s="159">
        <v>80</v>
      </c>
      <c r="M30" s="181">
        <v>30</v>
      </c>
      <c r="N30" s="167">
        <f t="shared" si="4"/>
        <v>70</v>
      </c>
      <c r="O30" s="168">
        <f t="shared" si="0"/>
        <v>2.1</v>
      </c>
      <c r="P30" s="169">
        <f t="shared" si="5"/>
        <v>0</v>
      </c>
      <c r="Q30" s="170"/>
      <c r="S30" s="38">
        <f>SUM(B30/B$46)</f>
        <v>8.8261253309797002E-4</v>
      </c>
      <c r="T30" s="52">
        <f t="shared" ref="T30:T34" si="13">SUM(O30*B30)</f>
        <v>210</v>
      </c>
      <c r="U30" s="52">
        <f t="shared" si="6"/>
        <v>0.18534863195057372</v>
      </c>
    </row>
    <row r="31" spans="1:21" s="40" customFormat="1" ht="13.5" customHeight="1" x14ac:dyDescent="0.25">
      <c r="A31" s="53" t="s">
        <v>63</v>
      </c>
      <c r="B31" s="42">
        <v>100</v>
      </c>
      <c r="C31" s="43" t="s">
        <v>76</v>
      </c>
      <c r="D31" s="57" t="s">
        <v>19</v>
      </c>
      <c r="E31" s="135"/>
      <c r="F31" s="136"/>
      <c r="G31" s="136"/>
      <c r="H31" s="136"/>
      <c r="I31" s="136"/>
      <c r="J31" s="45">
        <f t="shared" si="3"/>
        <v>0</v>
      </c>
      <c r="K31" s="46">
        <v>150</v>
      </c>
      <c r="L31" s="46">
        <v>80</v>
      </c>
      <c r="M31" s="55">
        <v>30</v>
      </c>
      <c r="N31" s="48">
        <f t="shared" si="4"/>
        <v>70</v>
      </c>
      <c r="O31" s="49">
        <f t="shared" si="0"/>
        <v>2.1</v>
      </c>
      <c r="P31" s="50">
        <f t="shared" si="5"/>
        <v>0</v>
      </c>
      <c r="Q31" s="51"/>
      <c r="S31" s="38">
        <f>SUM(B31/B$46)</f>
        <v>8.8261253309797002E-4</v>
      </c>
      <c r="T31" s="52">
        <f t="shared" si="13"/>
        <v>210</v>
      </c>
      <c r="U31" s="52">
        <f t="shared" si="6"/>
        <v>0.18534863195057372</v>
      </c>
    </row>
    <row r="32" spans="1:21" s="40" customFormat="1" ht="13.5" customHeight="1" x14ac:dyDescent="0.25">
      <c r="A32" s="41" t="s">
        <v>66</v>
      </c>
      <c r="B32" s="42">
        <v>100</v>
      </c>
      <c r="C32" s="43" t="s">
        <v>76</v>
      </c>
      <c r="D32" s="57" t="s">
        <v>19</v>
      </c>
      <c r="E32" s="135"/>
      <c r="F32" s="136"/>
      <c r="G32" s="136"/>
      <c r="H32" s="136"/>
      <c r="I32" s="136"/>
      <c r="J32" s="45">
        <f t="shared" si="3"/>
        <v>0</v>
      </c>
      <c r="K32" s="46">
        <v>150</v>
      </c>
      <c r="L32" s="46">
        <v>80</v>
      </c>
      <c r="M32" s="55">
        <v>30</v>
      </c>
      <c r="N32" s="48">
        <f t="shared" si="4"/>
        <v>70</v>
      </c>
      <c r="O32" s="49">
        <f t="shared" si="0"/>
        <v>2.1</v>
      </c>
      <c r="P32" s="50">
        <f t="shared" si="5"/>
        <v>0</v>
      </c>
      <c r="Q32" s="51"/>
      <c r="S32" s="38">
        <f>SUM(B32/B$46)</f>
        <v>8.8261253309797002E-4</v>
      </c>
      <c r="T32" s="52">
        <f t="shared" si="13"/>
        <v>210</v>
      </c>
      <c r="U32" s="52">
        <f t="shared" si="6"/>
        <v>0.18534863195057372</v>
      </c>
    </row>
    <row r="33" spans="1:21" s="40" customFormat="1" ht="13.5" customHeight="1" x14ac:dyDescent="0.25">
      <c r="A33" s="41" t="s">
        <v>27</v>
      </c>
      <c r="B33" s="42">
        <v>50</v>
      </c>
      <c r="C33" s="43" t="s">
        <v>76</v>
      </c>
      <c r="D33" s="57" t="s">
        <v>19</v>
      </c>
      <c r="E33" s="135"/>
      <c r="F33" s="136"/>
      <c r="G33" s="136"/>
      <c r="H33" s="136"/>
      <c r="I33" s="136"/>
      <c r="J33" s="45">
        <f t="shared" si="3"/>
        <v>0</v>
      </c>
      <c r="K33" s="46">
        <v>150</v>
      </c>
      <c r="L33" s="46">
        <v>80</v>
      </c>
      <c r="M33" s="55">
        <v>30</v>
      </c>
      <c r="N33" s="48">
        <f t="shared" si="4"/>
        <v>70</v>
      </c>
      <c r="O33" s="49">
        <f t="shared" si="0"/>
        <v>2.1</v>
      </c>
      <c r="P33" s="50">
        <f t="shared" si="5"/>
        <v>0</v>
      </c>
      <c r="Q33" s="51"/>
      <c r="S33" s="38">
        <f>SUM(B33/B$46)</f>
        <v>4.4130626654898501E-4</v>
      </c>
      <c r="T33" s="52">
        <f t="shared" si="13"/>
        <v>105</v>
      </c>
      <c r="U33" s="52">
        <f t="shared" si="6"/>
        <v>4.6337157987643429E-2</v>
      </c>
    </row>
    <row r="34" spans="1:21" s="40" customFormat="1" ht="13.5" customHeight="1" thickBot="1" x14ac:dyDescent="0.3">
      <c r="A34" s="41" t="s">
        <v>127</v>
      </c>
      <c r="B34" s="42">
        <v>50</v>
      </c>
      <c r="C34" s="43" t="s">
        <v>76</v>
      </c>
      <c r="D34" s="57" t="s">
        <v>19</v>
      </c>
      <c r="E34" s="135"/>
      <c r="F34" s="136"/>
      <c r="G34" s="136"/>
      <c r="H34" s="136"/>
      <c r="I34" s="136"/>
      <c r="J34" s="45">
        <f t="shared" si="3"/>
        <v>0</v>
      </c>
      <c r="K34" s="46">
        <v>150</v>
      </c>
      <c r="L34" s="46">
        <v>80</v>
      </c>
      <c r="M34" s="55">
        <v>30</v>
      </c>
      <c r="N34" s="48">
        <f t="shared" si="4"/>
        <v>70</v>
      </c>
      <c r="O34" s="49">
        <f t="shared" si="0"/>
        <v>2.1</v>
      </c>
      <c r="P34" s="50">
        <f t="shared" si="5"/>
        <v>0</v>
      </c>
      <c r="Q34" s="51"/>
      <c r="S34" s="38">
        <f>SUM(B34/B$46)</f>
        <v>4.4130626654898501E-4</v>
      </c>
      <c r="T34" s="52">
        <f t="shared" si="13"/>
        <v>105</v>
      </c>
      <c r="U34" s="52">
        <f t="shared" si="6"/>
        <v>4.6337157987643429E-2</v>
      </c>
    </row>
    <row r="35" spans="1:21" s="40" customFormat="1" ht="16.5" thickBot="1" x14ac:dyDescent="0.3">
      <c r="A35" s="171" t="s">
        <v>85</v>
      </c>
      <c r="B35" s="172"/>
      <c r="C35" s="173"/>
      <c r="D35" s="174"/>
      <c r="E35" s="188"/>
      <c r="F35" s="189"/>
      <c r="G35" s="189"/>
      <c r="H35" s="189"/>
      <c r="I35" s="189"/>
      <c r="J35" s="176"/>
      <c r="K35" s="183"/>
      <c r="L35" s="183"/>
      <c r="M35" s="184"/>
      <c r="N35" s="184"/>
      <c r="O35" s="184"/>
      <c r="P35" s="184"/>
      <c r="Q35" s="179"/>
      <c r="S35" s="38"/>
      <c r="T35" s="52"/>
      <c r="U35" s="52"/>
    </row>
    <row r="36" spans="1:21" s="40" customFormat="1" ht="13.5" customHeight="1" x14ac:dyDescent="0.25">
      <c r="A36" s="161" t="s">
        <v>24</v>
      </c>
      <c r="B36" s="137">
        <v>200</v>
      </c>
      <c r="C36" s="162" t="s">
        <v>86</v>
      </c>
      <c r="D36" s="163" t="s">
        <v>19</v>
      </c>
      <c r="E36" s="164"/>
      <c r="F36" s="165"/>
      <c r="G36" s="165"/>
      <c r="H36" s="165"/>
      <c r="I36" s="165"/>
      <c r="J36" s="142">
        <f t="shared" si="3"/>
        <v>0</v>
      </c>
      <c r="K36" s="159">
        <v>150</v>
      </c>
      <c r="L36" s="159">
        <v>80</v>
      </c>
      <c r="M36" s="181">
        <v>30</v>
      </c>
      <c r="N36" s="167">
        <f t="shared" ref="N36:N37" si="14">SUM(K36-L36)</f>
        <v>70</v>
      </c>
      <c r="O36" s="168">
        <f t="shared" ref="O36:O37" si="15">SUM((N36/1000)*M36)</f>
        <v>2.1</v>
      </c>
      <c r="P36" s="169">
        <f t="shared" ref="P36:P37" si="16">SUM(N36*J36)</f>
        <v>0</v>
      </c>
      <c r="Q36" s="170"/>
      <c r="S36" s="38">
        <f>SUM(B36/B$46)</f>
        <v>1.76522506619594E-3</v>
      </c>
      <c r="T36" s="52">
        <f t="shared" ref="T36:T37" si="17">SUM(O36*B36)</f>
        <v>420</v>
      </c>
      <c r="U36" s="52">
        <f t="shared" ref="U36:U37" si="18">SUM(T36*S36)</f>
        <v>0.74139452780229487</v>
      </c>
    </row>
    <row r="37" spans="1:21" s="40" customFormat="1" ht="13.5" customHeight="1" x14ac:dyDescent="0.25">
      <c r="A37" s="41" t="s">
        <v>63</v>
      </c>
      <c r="B37" s="42">
        <v>400</v>
      </c>
      <c r="C37" s="43" t="s">
        <v>86</v>
      </c>
      <c r="D37" s="57" t="s">
        <v>19</v>
      </c>
      <c r="E37" s="135"/>
      <c r="F37" s="136"/>
      <c r="G37" s="136"/>
      <c r="H37" s="136"/>
      <c r="I37" s="136"/>
      <c r="J37" s="45">
        <f t="shared" si="3"/>
        <v>0</v>
      </c>
      <c r="K37" s="46">
        <v>150</v>
      </c>
      <c r="L37" s="46">
        <v>80</v>
      </c>
      <c r="M37" s="55">
        <v>30</v>
      </c>
      <c r="N37" s="48">
        <f t="shared" si="14"/>
        <v>70</v>
      </c>
      <c r="O37" s="49">
        <f t="shared" si="15"/>
        <v>2.1</v>
      </c>
      <c r="P37" s="50">
        <f t="shared" si="16"/>
        <v>0</v>
      </c>
      <c r="Q37" s="51"/>
      <c r="S37" s="38">
        <f>SUM(B37/B$46)</f>
        <v>3.5304501323918801E-3</v>
      </c>
      <c r="T37" s="52">
        <f t="shared" si="17"/>
        <v>840</v>
      </c>
      <c r="U37" s="52">
        <f t="shared" si="18"/>
        <v>2.9655781112091795</v>
      </c>
    </row>
    <row r="38" spans="1:21" s="40" customFormat="1" ht="13.5" customHeight="1" thickBot="1" x14ac:dyDescent="0.3">
      <c r="A38" s="41" t="s">
        <v>67</v>
      </c>
      <c r="B38" s="42">
        <v>300</v>
      </c>
      <c r="C38" s="43" t="s">
        <v>86</v>
      </c>
      <c r="D38" s="57" t="s">
        <v>19</v>
      </c>
      <c r="E38" s="135"/>
      <c r="F38" s="136"/>
      <c r="G38" s="136"/>
      <c r="H38" s="136"/>
      <c r="I38" s="136"/>
      <c r="J38" s="45">
        <f t="shared" ref="J38" si="19">SUM((H38*I38)/1000)</f>
        <v>0</v>
      </c>
      <c r="K38" s="46">
        <v>150</v>
      </c>
      <c r="L38" s="46">
        <v>80</v>
      </c>
      <c r="M38" s="55">
        <v>30</v>
      </c>
      <c r="N38" s="48">
        <f t="shared" ref="N38" si="20">SUM(K38-L38)</f>
        <v>70</v>
      </c>
      <c r="O38" s="49">
        <f t="shared" ref="O38" si="21">SUM((N38/1000)*M38)</f>
        <v>2.1</v>
      </c>
      <c r="P38" s="50">
        <f t="shared" ref="P38" si="22">SUM(N38*J38)</f>
        <v>0</v>
      </c>
      <c r="Q38" s="51"/>
      <c r="S38" s="38">
        <f>SUM(B38/B$46)</f>
        <v>2.6478375992939102E-3</v>
      </c>
      <c r="T38" s="52">
        <f t="shared" ref="T38" si="23">SUM(O38*B38)</f>
        <v>630</v>
      </c>
      <c r="U38" s="52">
        <f t="shared" ref="U38" si="24">SUM(T38*S38)</f>
        <v>1.6681376875551635</v>
      </c>
    </row>
    <row r="39" spans="1:21" s="40" customFormat="1" ht="16.5" thickBot="1" x14ac:dyDescent="0.3">
      <c r="A39" s="190" t="s">
        <v>28</v>
      </c>
      <c r="B39" s="191"/>
      <c r="C39" s="192"/>
      <c r="D39" s="193"/>
      <c r="E39" s="194"/>
      <c r="F39" s="195"/>
      <c r="G39" s="195"/>
      <c r="H39" s="195"/>
      <c r="I39" s="195"/>
      <c r="J39" s="182"/>
      <c r="K39" s="183"/>
      <c r="L39" s="183"/>
      <c r="M39" s="196"/>
      <c r="N39" s="185"/>
      <c r="O39" s="186"/>
      <c r="P39" s="187"/>
      <c r="Q39" s="197"/>
      <c r="S39" s="38"/>
      <c r="T39" s="52"/>
      <c r="U39" s="52"/>
    </row>
    <row r="40" spans="1:21" s="40" customFormat="1" ht="13.5" customHeight="1" x14ac:dyDescent="0.25">
      <c r="A40" s="161" t="s">
        <v>74</v>
      </c>
      <c r="B40" s="137">
        <v>100</v>
      </c>
      <c r="C40" s="162" t="s">
        <v>29</v>
      </c>
      <c r="D40" s="163" t="s">
        <v>19</v>
      </c>
      <c r="E40" s="164"/>
      <c r="F40" s="165"/>
      <c r="G40" s="165"/>
      <c r="H40" s="165"/>
      <c r="I40" s="165"/>
      <c r="J40" s="142">
        <f t="shared" si="3"/>
        <v>0</v>
      </c>
      <c r="K40" s="159">
        <v>150</v>
      </c>
      <c r="L40" s="159">
        <v>80</v>
      </c>
      <c r="M40" s="181">
        <v>30</v>
      </c>
      <c r="N40" s="167">
        <f t="shared" si="4"/>
        <v>70</v>
      </c>
      <c r="O40" s="168">
        <f t="shared" si="0"/>
        <v>2.1</v>
      </c>
      <c r="P40" s="169">
        <f t="shared" si="5"/>
        <v>0</v>
      </c>
      <c r="Q40" s="170"/>
      <c r="S40" s="38">
        <f>SUM(B40/B$46)</f>
        <v>8.8261253309797002E-4</v>
      </c>
      <c r="T40" s="52">
        <f>SUM(O40*B40)</f>
        <v>210</v>
      </c>
      <c r="U40" s="52">
        <f t="shared" si="6"/>
        <v>0.18534863195057372</v>
      </c>
    </row>
    <row r="41" spans="1:21" s="40" customFormat="1" ht="13.5" customHeight="1" x14ac:dyDescent="0.25">
      <c r="A41" s="41" t="s">
        <v>24</v>
      </c>
      <c r="B41" s="42">
        <v>100</v>
      </c>
      <c r="C41" s="43" t="s">
        <v>29</v>
      </c>
      <c r="D41" s="57" t="s">
        <v>19</v>
      </c>
      <c r="E41" s="135"/>
      <c r="F41" s="136"/>
      <c r="G41" s="136"/>
      <c r="H41" s="136"/>
      <c r="I41" s="136"/>
      <c r="J41" s="45">
        <f t="shared" ref="J41" si="25">SUM((H41*I41)/1000)</f>
        <v>0</v>
      </c>
      <c r="K41" s="46">
        <v>150</v>
      </c>
      <c r="L41" s="46">
        <v>80</v>
      </c>
      <c r="M41" s="55">
        <v>30</v>
      </c>
      <c r="N41" s="48">
        <f t="shared" ref="N41" si="26">SUM(K41-L41)</f>
        <v>70</v>
      </c>
      <c r="O41" s="49">
        <f t="shared" si="0"/>
        <v>2.1</v>
      </c>
      <c r="P41" s="50">
        <f t="shared" ref="P41" si="27">SUM(N41*J41)</f>
        <v>0</v>
      </c>
      <c r="Q41" s="51"/>
      <c r="S41" s="38">
        <f>SUM(B41/B$46)</f>
        <v>8.8261253309797002E-4</v>
      </c>
      <c r="T41" s="52"/>
      <c r="U41" s="52"/>
    </row>
    <row r="42" spans="1:21" s="40" customFormat="1" ht="13.5" customHeight="1" x14ac:dyDescent="0.25">
      <c r="A42" s="41" t="s">
        <v>134</v>
      </c>
      <c r="B42" s="42">
        <v>100</v>
      </c>
      <c r="C42" s="43" t="s">
        <v>29</v>
      </c>
      <c r="D42" s="57" t="s">
        <v>19</v>
      </c>
      <c r="E42" s="135"/>
      <c r="F42" s="136"/>
      <c r="G42" s="136"/>
      <c r="H42" s="136"/>
      <c r="I42" s="136"/>
      <c r="J42" s="45">
        <f t="shared" si="3"/>
        <v>0</v>
      </c>
      <c r="K42" s="46">
        <v>150</v>
      </c>
      <c r="L42" s="46">
        <v>80</v>
      </c>
      <c r="M42" s="55">
        <v>30</v>
      </c>
      <c r="N42" s="48">
        <f t="shared" ref="N42" si="28">SUM(K42-L42)</f>
        <v>70</v>
      </c>
      <c r="O42" s="49">
        <f t="shared" ref="O42" si="29">SUM((N42/1000)*M42)</f>
        <v>2.1</v>
      </c>
      <c r="P42" s="50">
        <f t="shared" ref="P42" si="30">SUM(N42*J42)</f>
        <v>0</v>
      </c>
      <c r="Q42" s="51"/>
      <c r="S42" s="38">
        <f>SUM(B42/B$46)</f>
        <v>8.8261253309797002E-4</v>
      </c>
      <c r="T42" s="52">
        <f t="shared" ref="T42" si="31">SUM(O42*B42)</f>
        <v>210</v>
      </c>
      <c r="U42" s="52">
        <f t="shared" ref="U42" si="32">SUM(T42*S42)</f>
        <v>0.18534863195057372</v>
      </c>
    </row>
    <row r="43" spans="1:21" s="40" customFormat="1" ht="15" x14ac:dyDescent="0.25">
      <c r="A43" s="436"/>
      <c r="B43" s="437"/>
      <c r="C43" s="437"/>
      <c r="D43" s="437"/>
      <c r="E43" s="437"/>
      <c r="F43" s="437"/>
      <c r="G43" s="437"/>
      <c r="H43" s="437"/>
      <c r="I43" s="437"/>
      <c r="J43" s="437"/>
      <c r="K43" s="437"/>
      <c r="L43" s="437"/>
      <c r="M43" s="437"/>
      <c r="N43" s="437"/>
      <c r="O43" s="437"/>
      <c r="P43" s="437"/>
      <c r="Q43" s="437"/>
      <c r="S43" s="38"/>
      <c r="T43" s="52">
        <f>SUM(O43*B43)</f>
        <v>0</v>
      </c>
      <c r="U43" s="52">
        <f t="shared" si="6"/>
        <v>0</v>
      </c>
    </row>
    <row r="44" spans="1:21" x14ac:dyDescent="0.2">
      <c r="A44" s="433"/>
      <c r="B44" s="434"/>
      <c r="C44" s="434"/>
      <c r="D44" s="434"/>
      <c r="E44" s="434"/>
      <c r="F44" s="434"/>
      <c r="G44" s="434"/>
      <c r="H44" s="434"/>
      <c r="I44" s="434"/>
      <c r="J44" s="434"/>
      <c r="K44" s="434"/>
      <c r="L44" s="434"/>
      <c r="M44" s="434"/>
      <c r="N44" s="434"/>
      <c r="O44" s="434"/>
      <c r="P44" s="434"/>
      <c r="Q44" s="435"/>
      <c r="S44" s="34">
        <f>SUM(S16:S42)</f>
        <v>0.99999999999999978</v>
      </c>
      <c r="T44" s="36"/>
      <c r="U44" s="36"/>
    </row>
    <row r="45" spans="1:21" x14ac:dyDescent="0.2">
      <c r="A45" s="431"/>
      <c r="B45" s="431"/>
      <c r="C45" s="431"/>
      <c r="D45" s="431"/>
      <c r="E45" s="431"/>
      <c r="F45" s="431"/>
      <c r="G45" s="431"/>
      <c r="H45" s="431"/>
      <c r="I45" s="431"/>
      <c r="J45" s="431"/>
      <c r="K45" s="431"/>
      <c r="L45" s="431"/>
      <c r="M45" s="431"/>
      <c r="N45" s="431"/>
      <c r="O45" s="431"/>
      <c r="P45" s="431"/>
      <c r="Q45" s="431"/>
      <c r="S45" s="34"/>
      <c r="T45" s="35"/>
      <c r="U45" s="35"/>
    </row>
    <row r="46" spans="1:21" x14ac:dyDescent="0.2">
      <c r="A46" s="19" t="s">
        <v>30</v>
      </c>
      <c r="B46" s="20">
        <f>SUM(B16:B42)</f>
        <v>113300</v>
      </c>
      <c r="C46" s="21"/>
      <c r="D46" s="20"/>
      <c r="E46" s="19"/>
      <c r="F46" s="19"/>
      <c r="G46" s="19"/>
      <c r="H46" s="19"/>
      <c r="I46" s="19"/>
      <c r="J46" s="20"/>
      <c r="K46" s="19"/>
      <c r="L46" s="19"/>
      <c r="M46" s="20"/>
      <c r="N46" s="20"/>
      <c r="O46" s="19"/>
      <c r="P46" s="19"/>
      <c r="Q46" s="19"/>
      <c r="R46" s="18"/>
      <c r="S46" s="22"/>
      <c r="T46" s="18"/>
      <c r="U46" s="18"/>
    </row>
    <row r="47" spans="1:21" x14ac:dyDescent="0.2">
      <c r="A47" s="18"/>
      <c r="B47" s="22"/>
      <c r="C47" s="23"/>
      <c r="D47" s="22"/>
      <c r="E47" s="18"/>
      <c r="F47" s="18"/>
      <c r="G47" s="18"/>
      <c r="H47" s="18"/>
      <c r="I47" s="18"/>
      <c r="J47" s="22"/>
      <c r="K47" s="18"/>
      <c r="L47" s="18"/>
      <c r="M47" s="22"/>
      <c r="N47" s="432" t="s">
        <v>39</v>
      </c>
      <c r="O47" s="432"/>
      <c r="P47" s="432"/>
      <c r="Q47" s="432"/>
      <c r="R47" s="432"/>
      <c r="S47" s="432"/>
      <c r="T47" s="432"/>
      <c r="U47" s="24">
        <f>SUM(U16:U44)</f>
        <v>135964.62047661078</v>
      </c>
    </row>
    <row r="48" spans="1:21" ht="13.5" thickBot="1" x14ac:dyDescent="0.25">
      <c r="N48" s="26" t="s">
        <v>56</v>
      </c>
      <c r="O48" s="18"/>
      <c r="P48" s="18"/>
      <c r="Q48" s="18"/>
      <c r="R48" s="18"/>
      <c r="S48" s="22"/>
      <c r="T48" s="18"/>
      <c r="U48" s="18"/>
    </row>
    <row r="49" spans="14:21" ht="13.5" thickBot="1" x14ac:dyDescent="0.25">
      <c r="N49" s="26" t="s">
        <v>57</v>
      </c>
      <c r="O49" s="18"/>
      <c r="P49" s="18"/>
      <c r="Q49" s="27">
        <f>Evaluering!C9</f>
        <v>0.5</v>
      </c>
      <c r="R49" s="18"/>
      <c r="S49" s="22"/>
      <c r="T49" s="28" t="s">
        <v>34</v>
      </c>
      <c r="U49" s="29">
        <f>SUM(U47*Q49)</f>
        <v>67982.310238305392</v>
      </c>
    </row>
    <row r="50" spans="14:21" x14ac:dyDescent="0.2">
      <c r="N50" s="22"/>
      <c r="O50" s="18"/>
      <c r="P50" s="18"/>
      <c r="Q50" s="18"/>
      <c r="R50" s="18"/>
      <c r="S50" s="22"/>
      <c r="T50" s="18"/>
      <c r="U50" s="18"/>
    </row>
    <row r="51" spans="14:21" x14ac:dyDescent="0.2">
      <c r="N51" s="30"/>
      <c r="O51" s="31"/>
      <c r="P51" s="31"/>
      <c r="Q51" s="31"/>
      <c r="R51" s="17"/>
      <c r="S51" s="32"/>
      <c r="T51" s="17"/>
      <c r="U51" s="17"/>
    </row>
    <row r="52" spans="14:21" x14ac:dyDescent="0.2">
      <c r="N52" s="32"/>
      <c r="O52" s="17"/>
      <c r="P52" s="17"/>
      <c r="Q52" s="17"/>
      <c r="R52" s="17"/>
      <c r="S52" s="32"/>
      <c r="T52" s="17"/>
      <c r="U52" s="17"/>
    </row>
    <row r="53" spans="14:21" x14ac:dyDescent="0.2">
      <c r="N53" s="32"/>
      <c r="O53" s="17"/>
      <c r="P53" s="17"/>
      <c r="Q53" s="17"/>
      <c r="R53" s="17"/>
      <c r="S53" s="32"/>
      <c r="T53" s="17"/>
      <c r="U53" s="17"/>
    </row>
    <row r="54" spans="14:21" x14ac:dyDescent="0.2">
      <c r="N54" s="32"/>
      <c r="O54" s="17"/>
      <c r="P54" s="17"/>
      <c r="Q54" s="17"/>
      <c r="R54" s="17"/>
      <c r="S54" s="32"/>
      <c r="T54" s="17"/>
      <c r="U54" s="17"/>
    </row>
  </sheetData>
  <mergeCells count="9">
    <mergeCell ref="A1:Q1"/>
    <mergeCell ref="A3:Q3"/>
    <mergeCell ref="A45:Q45"/>
    <mergeCell ref="N47:T47"/>
    <mergeCell ref="A44:Q44"/>
    <mergeCell ref="A43:Q43"/>
    <mergeCell ref="A11:F11"/>
    <mergeCell ref="A12:F12"/>
    <mergeCell ref="S10:U12"/>
  </mergeCells>
  <phoneticPr fontId="1" type="noConversion"/>
  <pageMargins left="0.74803149606299213" right="0.74803149606299213" top="0.39370078740157483" bottom="0.19685039370078741" header="0" footer="0"/>
  <pageSetup paperSize="8" scale="6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89"/>
  <sheetViews>
    <sheetView zoomScale="90" zoomScaleNormal="90" workbookViewId="0">
      <pane ySplit="13" topLeftCell="A14" activePane="bottomLeft" state="frozen"/>
      <selection pane="bottomLeft" activeCell="A14" sqref="A14:O14"/>
    </sheetView>
  </sheetViews>
  <sheetFormatPr defaultColWidth="9.140625" defaultRowHeight="15" x14ac:dyDescent="0.25"/>
  <cols>
    <col min="1" max="1" width="30.7109375" style="40" customWidth="1"/>
    <col min="2" max="2" width="11.5703125" style="58" customWidth="1"/>
    <col min="3" max="3" width="18" style="58" customWidth="1"/>
    <col min="4" max="4" width="13.140625" style="58" customWidth="1"/>
    <col min="5" max="5" width="10.85546875" style="58" customWidth="1"/>
    <col min="6" max="6" width="10" style="40" customWidth="1"/>
    <col min="7" max="7" width="18.28515625" style="40" customWidth="1"/>
    <col min="8" max="8" width="12.5703125" style="58" customWidth="1"/>
    <col min="9" max="9" width="11.5703125" style="58" customWidth="1"/>
    <col min="10" max="10" width="11.140625" style="40" customWidth="1"/>
    <col min="11" max="11" width="10.5703125" style="40" bestFit="1" customWidth="1"/>
    <col min="12" max="12" width="15.140625" style="40" customWidth="1"/>
    <col min="13" max="13" width="12.7109375" style="40" bestFit="1" customWidth="1"/>
    <col min="14" max="14" width="15.28515625" style="40" bestFit="1" customWidth="1"/>
    <col min="15" max="15" width="13.140625" style="40" bestFit="1" customWidth="1"/>
    <col min="16" max="16" width="9.140625" style="40" customWidth="1"/>
    <col min="17" max="17" width="15.28515625" style="40" customWidth="1"/>
    <col min="18" max="18" width="16.140625" style="58" bestFit="1" customWidth="1"/>
    <col min="19" max="19" width="17" style="40" customWidth="1"/>
    <col min="20" max="20" width="14.5703125" style="40" customWidth="1"/>
    <col min="21" max="16384" width="9.140625" style="40"/>
  </cols>
  <sheetData>
    <row r="1" spans="1:19" ht="22.5" customHeight="1" x14ac:dyDescent="0.25">
      <c r="A1" s="444" t="s">
        <v>236</v>
      </c>
      <c r="B1" s="445"/>
      <c r="C1" s="445"/>
      <c r="D1" s="445"/>
      <c r="E1" s="445"/>
      <c r="F1" s="445"/>
      <c r="G1" s="445"/>
      <c r="H1" s="445"/>
      <c r="I1" s="445"/>
      <c r="J1" s="445"/>
      <c r="K1" s="445"/>
      <c r="L1" s="445"/>
      <c r="M1" s="445"/>
      <c r="N1" s="445"/>
      <c r="O1" s="445"/>
      <c r="P1" s="445"/>
    </row>
    <row r="2" spans="1:19" s="5" customFormat="1" ht="12.75" x14ac:dyDescent="0.2">
      <c r="A2" s="273"/>
      <c r="B2" s="25"/>
      <c r="C2" s="6"/>
      <c r="D2" s="6"/>
      <c r="E2" s="6"/>
      <c r="F2" s="6"/>
      <c r="G2" s="6"/>
      <c r="H2" s="6"/>
      <c r="I2" s="6"/>
      <c r="J2" s="6"/>
      <c r="K2" s="273"/>
      <c r="L2" s="273"/>
      <c r="M2" s="273"/>
    </row>
    <row r="3" spans="1:19" x14ac:dyDescent="0.25">
      <c r="A3" s="446" t="s">
        <v>95</v>
      </c>
      <c r="B3" s="447"/>
      <c r="C3" s="447"/>
      <c r="D3" s="447"/>
      <c r="E3" s="447"/>
      <c r="F3" s="447"/>
      <c r="G3" s="447"/>
      <c r="H3" s="447"/>
      <c r="I3" s="447"/>
      <c r="J3" s="447"/>
      <c r="K3" s="447"/>
      <c r="L3" s="447"/>
      <c r="M3" s="447"/>
      <c r="N3" s="447"/>
      <c r="O3" s="447"/>
      <c r="P3" s="448"/>
    </row>
    <row r="4" spans="1:19" x14ac:dyDescent="0.25">
      <c r="A4" s="449" t="s">
        <v>4</v>
      </c>
      <c r="B4" s="450"/>
      <c r="C4" s="450"/>
      <c r="D4" s="450"/>
      <c r="E4" s="450"/>
      <c r="F4" s="450"/>
      <c r="G4" s="450"/>
      <c r="H4" s="450"/>
      <c r="I4" s="450"/>
      <c r="J4" s="450"/>
      <c r="K4" s="450"/>
      <c r="L4" s="450"/>
      <c r="M4" s="450"/>
      <c r="N4" s="450"/>
      <c r="O4" s="450"/>
      <c r="P4" s="451"/>
    </row>
    <row r="5" spans="1:19" x14ac:dyDescent="0.25">
      <c r="A5" s="449" t="s">
        <v>5</v>
      </c>
      <c r="B5" s="450"/>
      <c r="C5" s="450"/>
      <c r="D5" s="450"/>
      <c r="E5" s="450"/>
      <c r="F5" s="450"/>
      <c r="G5" s="450"/>
      <c r="H5" s="450"/>
      <c r="I5" s="450"/>
      <c r="J5" s="450"/>
      <c r="K5" s="450"/>
      <c r="L5" s="450"/>
      <c r="M5" s="450"/>
      <c r="N5" s="450"/>
      <c r="O5" s="450"/>
      <c r="P5" s="451"/>
    </row>
    <row r="6" spans="1:19" x14ac:dyDescent="0.25">
      <c r="A6" s="449" t="s">
        <v>84</v>
      </c>
      <c r="B6" s="450"/>
      <c r="C6" s="450"/>
      <c r="D6" s="450"/>
      <c r="E6" s="450"/>
      <c r="F6" s="450"/>
      <c r="G6" s="450"/>
      <c r="H6" s="450"/>
      <c r="I6" s="450"/>
      <c r="J6" s="450"/>
      <c r="K6" s="450"/>
      <c r="L6" s="450"/>
      <c r="M6" s="450"/>
      <c r="N6" s="450"/>
      <c r="O6" s="450"/>
      <c r="P6" s="451"/>
    </row>
    <row r="7" spans="1:19" x14ac:dyDescent="0.25">
      <c r="A7" s="449" t="s">
        <v>178</v>
      </c>
      <c r="B7" s="450"/>
      <c r="C7" s="450"/>
      <c r="D7" s="450"/>
      <c r="E7" s="450"/>
      <c r="F7" s="450"/>
      <c r="G7" s="450"/>
      <c r="H7" s="450"/>
      <c r="I7" s="450"/>
      <c r="J7" s="450"/>
      <c r="K7" s="450"/>
      <c r="L7" s="450"/>
      <c r="M7" s="450"/>
      <c r="N7" s="450"/>
      <c r="O7" s="450"/>
      <c r="P7" s="451"/>
    </row>
    <row r="8" spans="1:19" ht="15.75" customHeight="1" x14ac:dyDescent="0.25">
      <c r="A8" s="452" t="s">
        <v>93</v>
      </c>
      <c r="B8" s="453"/>
      <c r="C8" s="453"/>
      <c r="D8" s="453"/>
      <c r="E8" s="453"/>
      <c r="F8" s="453"/>
      <c r="G8" s="59"/>
      <c r="H8" s="87"/>
      <c r="I8" s="87"/>
      <c r="J8" s="59"/>
      <c r="K8" s="59"/>
      <c r="L8" s="59"/>
      <c r="M8" s="59"/>
      <c r="N8" s="59"/>
      <c r="O8" s="59"/>
      <c r="P8" s="60"/>
    </row>
    <row r="9" spans="1:19" x14ac:dyDescent="0.25">
      <c r="A9" s="457"/>
      <c r="B9" s="457"/>
      <c r="C9" s="457"/>
      <c r="D9" s="457"/>
      <c r="E9" s="457"/>
      <c r="F9" s="457"/>
      <c r="G9" s="457"/>
      <c r="H9" s="457"/>
      <c r="I9" s="457"/>
      <c r="J9" s="457"/>
      <c r="K9" s="457"/>
      <c r="L9" s="457"/>
      <c r="M9" s="457"/>
      <c r="N9" s="457"/>
      <c r="O9" s="457"/>
      <c r="P9" s="457"/>
      <c r="Q9" s="442" t="s">
        <v>189</v>
      </c>
      <c r="R9" s="442"/>
      <c r="S9" s="442"/>
    </row>
    <row r="10" spans="1:19" ht="16.5" customHeight="1" x14ac:dyDescent="0.25">
      <c r="A10" s="454" t="s">
        <v>7</v>
      </c>
      <c r="B10" s="455"/>
      <c r="C10" s="455"/>
      <c r="D10" s="455"/>
      <c r="E10" s="455"/>
      <c r="F10" s="455"/>
      <c r="G10" s="455"/>
      <c r="H10" s="455"/>
      <c r="I10" s="455"/>
      <c r="J10" s="455"/>
      <c r="K10" s="455"/>
      <c r="L10" s="455"/>
      <c r="M10" s="455"/>
      <c r="N10" s="455"/>
      <c r="O10" s="455"/>
      <c r="P10" s="456"/>
      <c r="Q10" s="442"/>
      <c r="R10" s="442"/>
      <c r="S10" s="442"/>
    </row>
    <row r="11" spans="1:19" ht="21" customHeight="1" x14ac:dyDescent="0.25">
      <c r="A11" s="458" t="s">
        <v>14</v>
      </c>
      <c r="B11" s="459"/>
      <c r="C11" s="459"/>
      <c r="D11" s="459"/>
      <c r="E11" s="459"/>
      <c r="F11" s="459"/>
      <c r="G11" s="459"/>
      <c r="H11" s="459"/>
      <c r="I11" s="459"/>
      <c r="J11" s="459"/>
      <c r="K11" s="459"/>
      <c r="L11" s="459"/>
      <c r="M11" s="459"/>
      <c r="N11" s="459"/>
      <c r="O11" s="459"/>
      <c r="P11" s="460"/>
      <c r="Q11" s="442"/>
      <c r="R11" s="442"/>
      <c r="S11" s="442"/>
    </row>
    <row r="12" spans="1:19" ht="17.25" customHeight="1" thickBot="1" x14ac:dyDescent="0.3">
      <c r="A12" s="61"/>
      <c r="B12" s="62"/>
      <c r="C12" s="62"/>
      <c r="D12" s="119"/>
      <c r="E12" s="62"/>
      <c r="F12" s="61"/>
      <c r="G12" s="63"/>
      <c r="H12" s="88"/>
      <c r="I12" s="88"/>
      <c r="J12" s="63"/>
      <c r="K12" s="63"/>
      <c r="L12" s="63"/>
      <c r="M12" s="63"/>
      <c r="N12" s="63"/>
      <c r="O12" s="63"/>
      <c r="P12" s="63"/>
    </row>
    <row r="13" spans="1:19" ht="45.75" thickBot="1" x14ac:dyDescent="0.3">
      <c r="A13" s="246" t="s">
        <v>43</v>
      </c>
      <c r="B13" s="199" t="s">
        <v>190</v>
      </c>
      <c r="C13" s="199" t="s">
        <v>0</v>
      </c>
      <c r="D13" s="199" t="s">
        <v>135</v>
      </c>
      <c r="E13" s="199" t="s">
        <v>1</v>
      </c>
      <c r="F13" s="199" t="s">
        <v>2</v>
      </c>
      <c r="G13" s="199" t="s">
        <v>192</v>
      </c>
      <c r="H13" s="199" t="s">
        <v>194</v>
      </c>
      <c r="I13" s="199" t="s">
        <v>196</v>
      </c>
      <c r="J13" s="199" t="s">
        <v>184</v>
      </c>
      <c r="K13" s="199" t="s">
        <v>199</v>
      </c>
      <c r="L13" s="199" t="s">
        <v>21</v>
      </c>
      <c r="M13" s="199" t="s">
        <v>198</v>
      </c>
      <c r="N13" s="199" t="s">
        <v>34</v>
      </c>
      <c r="O13" s="245" t="s">
        <v>3</v>
      </c>
      <c r="Q13" s="223" t="s">
        <v>31</v>
      </c>
      <c r="R13" s="224" t="s">
        <v>125</v>
      </c>
      <c r="S13" s="225" t="s">
        <v>33</v>
      </c>
    </row>
    <row r="14" spans="1:19" s="213" customFormat="1" ht="15.75" thickBot="1" x14ac:dyDescent="0.25">
      <c r="A14" s="215" t="s">
        <v>241</v>
      </c>
      <c r="B14" s="200" t="s">
        <v>123</v>
      </c>
      <c r="C14" s="200" t="s">
        <v>183</v>
      </c>
      <c r="D14" s="200"/>
      <c r="E14" s="200"/>
      <c r="F14" s="201"/>
      <c r="G14" s="200" t="s">
        <v>183</v>
      </c>
      <c r="H14" s="200" t="s">
        <v>193</v>
      </c>
      <c r="I14" s="200" t="s">
        <v>97</v>
      </c>
      <c r="J14" s="201"/>
      <c r="K14" s="201"/>
      <c r="L14" s="201"/>
      <c r="M14" s="200" t="s">
        <v>197</v>
      </c>
      <c r="N14" s="201"/>
      <c r="O14" s="202"/>
      <c r="Q14" s="226"/>
      <c r="R14" s="214"/>
      <c r="S14" s="227"/>
    </row>
    <row r="15" spans="1:19" ht="15" customHeight="1" x14ac:dyDescent="0.25">
      <c r="A15" s="216" t="s">
        <v>87</v>
      </c>
      <c r="B15" s="137">
        <v>45000</v>
      </c>
      <c r="C15" s="138" t="s">
        <v>90</v>
      </c>
      <c r="D15" s="138">
        <v>1.5</v>
      </c>
      <c r="E15" s="139" t="s">
        <v>179</v>
      </c>
      <c r="F15" s="140"/>
      <c r="G15" s="141">
        <v>25</v>
      </c>
      <c r="H15" s="141">
        <v>6</v>
      </c>
      <c r="I15" s="142">
        <f>G15*H15</f>
        <v>150</v>
      </c>
      <c r="J15" s="143">
        <v>200</v>
      </c>
      <c r="K15" s="143">
        <v>30</v>
      </c>
      <c r="L15" s="144">
        <f t="shared" ref="L15" si="0">SUM(J15-K15)</f>
        <v>170</v>
      </c>
      <c r="M15" s="144">
        <f>L15/I15</f>
        <v>1.1333333333333333</v>
      </c>
      <c r="N15" s="145">
        <f>M15*B15</f>
        <v>51000</v>
      </c>
      <c r="O15" s="217"/>
      <c r="Q15" s="228">
        <f t="shared" ref="Q15:Q20" si="1">B15/B$21</f>
        <v>0.39823008849557523</v>
      </c>
      <c r="R15" s="76">
        <f>N15</f>
        <v>51000</v>
      </c>
      <c r="S15" s="229">
        <f>SUM(R15*Q15)</f>
        <v>20309.734513274336</v>
      </c>
    </row>
    <row r="16" spans="1:19" ht="15" customHeight="1" x14ac:dyDescent="0.25">
      <c r="A16" s="218" t="s">
        <v>103</v>
      </c>
      <c r="B16" s="42">
        <v>20000</v>
      </c>
      <c r="C16" s="83" t="s">
        <v>90</v>
      </c>
      <c r="D16" s="121">
        <v>1</v>
      </c>
      <c r="E16" s="81" t="s">
        <v>179</v>
      </c>
      <c r="F16" s="44"/>
      <c r="G16" s="141">
        <v>25</v>
      </c>
      <c r="H16" s="141">
        <v>6</v>
      </c>
      <c r="I16" s="45">
        <f t="shared" ref="I16:I20" si="2">G16*H16</f>
        <v>150</v>
      </c>
      <c r="J16" s="143">
        <v>200</v>
      </c>
      <c r="K16" s="143">
        <v>30</v>
      </c>
      <c r="L16" s="144">
        <f t="shared" ref="L16:L20" si="3">SUM(J16-K16)</f>
        <v>170</v>
      </c>
      <c r="M16" s="144">
        <f>L16/I16</f>
        <v>1.1333333333333333</v>
      </c>
      <c r="N16" s="67">
        <f t="shared" ref="N16:N20" si="4">M16*B16</f>
        <v>22666.666666666668</v>
      </c>
      <c r="O16" s="219"/>
      <c r="Q16" s="228">
        <f t="shared" si="1"/>
        <v>0.17699115044247787</v>
      </c>
      <c r="R16" s="76">
        <f t="shared" ref="R16:R20" si="5">N16</f>
        <v>22666.666666666668</v>
      </c>
      <c r="S16" s="229">
        <f t="shared" ref="S16:S25" si="6">SUM(R16*Q16)</f>
        <v>4011.7994100294986</v>
      </c>
    </row>
    <row r="17" spans="1:20" ht="15" customHeight="1" x14ac:dyDescent="0.25">
      <c r="A17" s="218" t="s">
        <v>89</v>
      </c>
      <c r="B17" s="42">
        <v>40000</v>
      </c>
      <c r="C17" s="83" t="s">
        <v>90</v>
      </c>
      <c r="D17" s="83">
        <v>1.5</v>
      </c>
      <c r="E17" s="81" t="s">
        <v>179</v>
      </c>
      <c r="F17" s="44"/>
      <c r="G17" s="141">
        <v>25</v>
      </c>
      <c r="H17" s="141">
        <v>6</v>
      </c>
      <c r="I17" s="45">
        <f t="shared" si="2"/>
        <v>150</v>
      </c>
      <c r="J17" s="143">
        <v>200</v>
      </c>
      <c r="K17" s="143">
        <v>30</v>
      </c>
      <c r="L17" s="144">
        <f t="shared" si="3"/>
        <v>170</v>
      </c>
      <c r="M17" s="144">
        <f t="shared" ref="M17:M20" si="7">L17/I17</f>
        <v>1.1333333333333333</v>
      </c>
      <c r="N17" s="67">
        <f t="shared" si="4"/>
        <v>45333.333333333336</v>
      </c>
      <c r="O17" s="219"/>
      <c r="Q17" s="228">
        <f t="shared" si="1"/>
        <v>0.35398230088495575</v>
      </c>
      <c r="R17" s="76">
        <f t="shared" si="5"/>
        <v>45333.333333333336</v>
      </c>
      <c r="S17" s="229">
        <f t="shared" si="6"/>
        <v>16047.197640117995</v>
      </c>
    </row>
    <row r="18" spans="1:20" ht="15" customHeight="1" x14ac:dyDescent="0.25">
      <c r="A18" s="218" t="s">
        <v>91</v>
      </c>
      <c r="B18" s="42">
        <v>5000</v>
      </c>
      <c r="C18" s="83" t="s">
        <v>90</v>
      </c>
      <c r="D18" s="83">
        <v>1</v>
      </c>
      <c r="E18" s="81" t="s">
        <v>179</v>
      </c>
      <c r="F18" s="44"/>
      <c r="G18" s="141">
        <v>25</v>
      </c>
      <c r="H18" s="141">
        <v>6</v>
      </c>
      <c r="I18" s="45">
        <f t="shared" si="2"/>
        <v>150</v>
      </c>
      <c r="J18" s="143">
        <v>200</v>
      </c>
      <c r="K18" s="143">
        <v>30</v>
      </c>
      <c r="L18" s="144">
        <f t="shared" si="3"/>
        <v>170</v>
      </c>
      <c r="M18" s="144">
        <f t="shared" si="7"/>
        <v>1.1333333333333333</v>
      </c>
      <c r="N18" s="67">
        <f t="shared" si="4"/>
        <v>5666.666666666667</v>
      </c>
      <c r="O18" s="219"/>
      <c r="Q18" s="228">
        <f t="shared" si="1"/>
        <v>4.4247787610619468E-2</v>
      </c>
      <c r="R18" s="76">
        <f t="shared" si="5"/>
        <v>5666.666666666667</v>
      </c>
      <c r="S18" s="229">
        <f t="shared" si="6"/>
        <v>250.73746312684366</v>
      </c>
    </row>
    <row r="19" spans="1:20" ht="15" customHeight="1" x14ac:dyDescent="0.25">
      <c r="A19" s="221" t="s">
        <v>92</v>
      </c>
      <c r="B19" s="152">
        <v>2000</v>
      </c>
      <c r="C19" s="153" t="s">
        <v>90</v>
      </c>
      <c r="D19" s="153">
        <v>1</v>
      </c>
      <c r="E19" s="154" t="s">
        <v>179</v>
      </c>
      <c r="F19" s="155"/>
      <c r="G19" s="141">
        <v>25</v>
      </c>
      <c r="H19" s="141">
        <v>6</v>
      </c>
      <c r="I19" s="157">
        <f t="shared" si="2"/>
        <v>150</v>
      </c>
      <c r="J19" s="143">
        <v>200</v>
      </c>
      <c r="K19" s="143">
        <v>30</v>
      </c>
      <c r="L19" s="144">
        <f t="shared" si="3"/>
        <v>170</v>
      </c>
      <c r="M19" s="144">
        <f t="shared" si="7"/>
        <v>1.1333333333333333</v>
      </c>
      <c r="N19" s="158">
        <f t="shared" si="4"/>
        <v>2266.6666666666665</v>
      </c>
      <c r="O19" s="222"/>
      <c r="Q19" s="228">
        <f t="shared" si="1"/>
        <v>1.7699115044247787E-2</v>
      </c>
      <c r="R19" s="76">
        <f t="shared" si="5"/>
        <v>2266.6666666666665</v>
      </c>
      <c r="S19" s="229">
        <f t="shared" si="6"/>
        <v>40.117994100294979</v>
      </c>
    </row>
    <row r="20" spans="1:20" ht="16.899999999999999" customHeight="1" thickBot="1" x14ac:dyDescent="0.3">
      <c r="A20" s="221" t="s">
        <v>37</v>
      </c>
      <c r="B20" s="152">
        <v>1000</v>
      </c>
      <c r="C20" s="153" t="s">
        <v>90</v>
      </c>
      <c r="D20" s="153">
        <v>1</v>
      </c>
      <c r="E20" s="154" t="s">
        <v>179</v>
      </c>
      <c r="F20" s="155"/>
      <c r="G20" s="141">
        <v>25</v>
      </c>
      <c r="H20" s="141">
        <v>6</v>
      </c>
      <c r="I20" s="157">
        <f t="shared" si="2"/>
        <v>150</v>
      </c>
      <c r="J20" s="143">
        <v>200</v>
      </c>
      <c r="K20" s="143">
        <v>30</v>
      </c>
      <c r="L20" s="144">
        <f t="shared" si="3"/>
        <v>170</v>
      </c>
      <c r="M20" s="144">
        <f t="shared" si="7"/>
        <v>1.1333333333333333</v>
      </c>
      <c r="N20" s="158">
        <f t="shared" si="4"/>
        <v>1133.3333333333333</v>
      </c>
      <c r="O20" s="222"/>
      <c r="Q20" s="228">
        <f t="shared" si="1"/>
        <v>8.8495575221238937E-3</v>
      </c>
      <c r="R20" s="76">
        <f t="shared" si="5"/>
        <v>1133.3333333333333</v>
      </c>
      <c r="S20" s="229">
        <f t="shared" si="6"/>
        <v>10.029498525073745</v>
      </c>
    </row>
    <row r="21" spans="1:20" ht="15.75" thickBot="1" x14ac:dyDescent="0.3">
      <c r="A21" s="146" t="s">
        <v>187</v>
      </c>
      <c r="B21" s="147">
        <f>SUM(B15:B20)</f>
        <v>113000</v>
      </c>
      <c r="C21" s="148"/>
      <c r="D21" s="148"/>
      <c r="E21" s="149"/>
      <c r="F21" s="150"/>
      <c r="G21" s="148"/>
      <c r="H21" s="148"/>
      <c r="I21" s="148"/>
      <c r="J21" s="150"/>
      <c r="K21" s="150"/>
      <c r="L21" s="150"/>
      <c r="M21" s="150"/>
      <c r="N21" s="150"/>
      <c r="O21" s="151"/>
      <c r="Q21" s="230">
        <f>SUM(Q15:Q20)</f>
        <v>1</v>
      </c>
      <c r="R21" s="76"/>
      <c r="S21" s="231">
        <f>SUM(S15:S20)</f>
        <v>40669.616519174044</v>
      </c>
    </row>
    <row r="22" spans="1:20" s="64" customFormat="1" ht="15" customHeight="1" thickBot="1" x14ac:dyDescent="0.3">
      <c r="A22" s="40"/>
      <c r="B22" s="40"/>
      <c r="C22" s="40"/>
      <c r="D22" s="40"/>
      <c r="E22" s="40"/>
      <c r="F22" s="40"/>
      <c r="G22" s="40"/>
      <c r="H22" s="40"/>
      <c r="I22" s="40"/>
      <c r="J22" s="40"/>
      <c r="K22" s="40"/>
      <c r="L22" s="40"/>
      <c r="M22" s="40"/>
      <c r="N22" s="40"/>
      <c r="O22" s="40"/>
      <c r="P22" s="40"/>
      <c r="Q22" s="228"/>
      <c r="R22" s="76"/>
      <c r="S22" s="229"/>
    </row>
    <row r="23" spans="1:20" ht="15.75" thickBot="1" x14ac:dyDescent="0.3">
      <c r="A23" s="198" t="s">
        <v>242</v>
      </c>
      <c r="B23" s="199" t="s">
        <v>191</v>
      </c>
      <c r="C23" s="200" t="s">
        <v>186</v>
      </c>
      <c r="D23" s="199"/>
      <c r="E23" s="199"/>
      <c r="F23" s="199"/>
      <c r="G23" s="199" t="s">
        <v>186</v>
      </c>
      <c r="H23" s="199" t="s">
        <v>195</v>
      </c>
      <c r="I23" s="199" t="s">
        <v>185</v>
      </c>
      <c r="J23" s="199"/>
      <c r="K23" s="199"/>
      <c r="L23" s="199"/>
      <c r="M23" s="199" t="s">
        <v>124</v>
      </c>
      <c r="N23" s="199"/>
      <c r="O23" s="202"/>
      <c r="Q23" s="228">
        <f>SUM(B24/B27)</f>
        <v>0.46666666666666667</v>
      </c>
      <c r="R23" s="76">
        <f>SUM(N24*B24)</f>
        <v>9625</v>
      </c>
      <c r="S23" s="229">
        <f t="shared" si="6"/>
        <v>4491.666666666667</v>
      </c>
    </row>
    <row r="24" spans="1:20" ht="15" customHeight="1" x14ac:dyDescent="0.25">
      <c r="A24" s="216" t="s">
        <v>87</v>
      </c>
      <c r="B24" s="137">
        <v>35</v>
      </c>
      <c r="C24" s="138" t="s">
        <v>96</v>
      </c>
      <c r="D24" s="211"/>
      <c r="E24" s="139" t="s">
        <v>19</v>
      </c>
      <c r="F24" s="140"/>
      <c r="G24" s="141">
        <v>250</v>
      </c>
      <c r="H24" s="141">
        <v>6</v>
      </c>
      <c r="I24" s="142">
        <f>SUM((H24*G24)/1000)</f>
        <v>1.5</v>
      </c>
      <c r="J24" s="159">
        <v>300</v>
      </c>
      <c r="K24" s="159">
        <v>25</v>
      </c>
      <c r="L24" s="144">
        <f>M24*I24</f>
        <v>412.5</v>
      </c>
      <c r="M24" s="144">
        <f>J24-K24</f>
        <v>275</v>
      </c>
      <c r="N24" s="145">
        <f>SUM(J24-K24)</f>
        <v>275</v>
      </c>
      <c r="O24" s="217"/>
      <c r="Q24" s="228">
        <f>SUM(B25/B27)</f>
        <v>0.2</v>
      </c>
      <c r="R24" s="76">
        <f>SUM(N25*B25)</f>
        <v>4125</v>
      </c>
      <c r="S24" s="229">
        <f t="shared" si="6"/>
        <v>825</v>
      </c>
    </row>
    <row r="25" spans="1:20" ht="15" customHeight="1" x14ac:dyDescent="0.25">
      <c r="A25" s="218" t="s">
        <v>88</v>
      </c>
      <c r="B25" s="42">
        <v>15</v>
      </c>
      <c r="C25" s="83" t="s">
        <v>96</v>
      </c>
      <c r="D25" s="212"/>
      <c r="E25" s="81" t="s">
        <v>19</v>
      </c>
      <c r="F25" s="44"/>
      <c r="G25" s="141">
        <v>250</v>
      </c>
      <c r="H25" s="141">
        <v>6</v>
      </c>
      <c r="I25" s="142">
        <f t="shared" ref="I25:I26" si="8">SUM((H25*G25)/1000)</f>
        <v>1.5</v>
      </c>
      <c r="J25" s="159">
        <v>300</v>
      </c>
      <c r="K25" s="159">
        <v>25</v>
      </c>
      <c r="L25" s="144">
        <f t="shared" ref="L25:L26" si="9">M25*I25</f>
        <v>412.5</v>
      </c>
      <c r="M25" s="144">
        <f t="shared" ref="M25:M26" si="10">J25-K25</f>
        <v>275</v>
      </c>
      <c r="N25" s="145">
        <f t="shared" ref="N25:N26" si="11">SUM(J25-K25)</f>
        <v>275</v>
      </c>
      <c r="O25" s="219"/>
      <c r="Q25" s="228">
        <f>SUM(B26/B27)</f>
        <v>0.33333333333333331</v>
      </c>
      <c r="R25" s="76">
        <f>SUM(N26*B26)</f>
        <v>6875</v>
      </c>
      <c r="S25" s="229">
        <f t="shared" si="6"/>
        <v>2291.6666666666665</v>
      </c>
    </row>
    <row r="26" spans="1:20" ht="15" customHeight="1" thickBot="1" x14ac:dyDescent="0.3">
      <c r="A26" s="220" t="s">
        <v>89</v>
      </c>
      <c r="B26" s="42">
        <v>25</v>
      </c>
      <c r="C26" s="83" t="s">
        <v>96</v>
      </c>
      <c r="D26" s="212"/>
      <c r="E26" s="81" t="s">
        <v>19</v>
      </c>
      <c r="F26" s="44"/>
      <c r="G26" s="141">
        <v>250</v>
      </c>
      <c r="H26" s="141">
        <v>6</v>
      </c>
      <c r="I26" s="142">
        <f t="shared" si="8"/>
        <v>1.5</v>
      </c>
      <c r="J26" s="159">
        <v>300</v>
      </c>
      <c r="K26" s="159">
        <v>25</v>
      </c>
      <c r="L26" s="144">
        <f t="shared" si="9"/>
        <v>412.5</v>
      </c>
      <c r="M26" s="144">
        <f t="shared" si="10"/>
        <v>275</v>
      </c>
      <c r="N26" s="145">
        <f t="shared" si="11"/>
        <v>275</v>
      </c>
      <c r="O26" s="219"/>
      <c r="Q26" s="230">
        <f>SUM(Q23:Q25)</f>
        <v>1</v>
      </c>
      <c r="R26" s="86"/>
      <c r="S26" s="232">
        <f>SUM(S23:S25)</f>
        <v>7608.3333333333339</v>
      </c>
    </row>
    <row r="27" spans="1:20" ht="15.75" thickBot="1" x14ac:dyDescent="0.3">
      <c r="A27" s="146" t="s">
        <v>200</v>
      </c>
      <c r="B27" s="147">
        <f>SUM(B24:B26)</f>
        <v>75</v>
      </c>
      <c r="C27" s="148"/>
      <c r="D27" s="148"/>
      <c r="E27" s="149"/>
      <c r="F27" s="150"/>
      <c r="G27" s="148"/>
      <c r="H27" s="148"/>
      <c r="I27" s="148"/>
      <c r="J27" s="150"/>
      <c r="K27" s="150"/>
      <c r="L27" s="150"/>
      <c r="M27" s="150"/>
      <c r="N27" s="150"/>
      <c r="O27" s="151"/>
      <c r="Q27" s="203" t="s">
        <v>38</v>
      </c>
      <c r="R27" s="204"/>
      <c r="S27" s="205"/>
      <c r="T27" s="206">
        <f>(S21*0.8)+(S26*0.2)</f>
        <v>34057.359882005905</v>
      </c>
    </row>
    <row r="28" spans="1:20" ht="18.75" customHeight="1" thickBot="1" x14ac:dyDescent="0.3">
      <c r="A28" s="70"/>
      <c r="B28" s="71"/>
      <c r="C28" s="75"/>
      <c r="D28" s="75"/>
      <c r="E28" s="82"/>
      <c r="F28" s="72"/>
      <c r="G28" s="73"/>
      <c r="H28" s="75"/>
      <c r="I28" s="75"/>
      <c r="J28" s="73"/>
      <c r="K28" s="74"/>
      <c r="L28" s="74"/>
      <c r="M28" s="74"/>
      <c r="N28" s="74"/>
      <c r="O28" s="74"/>
      <c r="Q28" s="207" t="s">
        <v>188</v>
      </c>
      <c r="R28" s="208">
        <f>Evaluering!C10</f>
        <v>0.15</v>
      </c>
      <c r="S28" s="209" t="s">
        <v>40</v>
      </c>
      <c r="T28" s="210">
        <f>SUM(T27*R28)</f>
        <v>5108.6039823008859</v>
      </c>
    </row>
    <row r="29" spans="1:20" x14ac:dyDescent="0.25">
      <c r="A29" s="443" t="s">
        <v>201</v>
      </c>
      <c r="B29" s="443"/>
      <c r="C29" s="443"/>
      <c r="D29" s="443"/>
      <c r="E29" s="443"/>
      <c r="F29" s="443"/>
      <c r="G29" s="443"/>
      <c r="H29" s="443"/>
      <c r="I29" s="443"/>
      <c r="J29" s="443"/>
      <c r="K29" s="443"/>
      <c r="L29" s="443"/>
      <c r="M29" s="74"/>
      <c r="N29" s="74"/>
      <c r="O29" s="74"/>
      <c r="R29" s="40"/>
    </row>
    <row r="30" spans="1:20" ht="15.75" thickBot="1" x14ac:dyDescent="0.3">
      <c r="A30" s="70"/>
      <c r="B30" s="71"/>
      <c r="C30" s="75"/>
      <c r="D30" s="75"/>
      <c r="E30" s="82"/>
      <c r="F30" s="72"/>
      <c r="G30" s="73"/>
      <c r="H30" s="75"/>
      <c r="I30" s="75"/>
      <c r="J30" s="73"/>
      <c r="K30" s="74"/>
      <c r="L30" s="74"/>
      <c r="M30" s="74"/>
      <c r="N30" s="74"/>
      <c r="O30" s="74"/>
    </row>
    <row r="31" spans="1:20" ht="16.5" thickBot="1" x14ac:dyDescent="0.3">
      <c r="A31" s="461" t="s">
        <v>104</v>
      </c>
      <c r="B31" s="462"/>
      <c r="C31" s="463"/>
      <c r="D31" s="75"/>
    </row>
    <row r="32" spans="1:20" x14ac:dyDescent="0.25">
      <c r="A32" s="234" t="s">
        <v>98</v>
      </c>
      <c r="B32" s="235" t="s">
        <v>68</v>
      </c>
      <c r="C32" s="236" t="s">
        <v>99</v>
      </c>
      <c r="D32" s="75"/>
    </row>
    <row r="33" spans="1:4" x14ac:dyDescent="0.25">
      <c r="A33" s="464" t="s">
        <v>87</v>
      </c>
      <c r="B33" s="465"/>
      <c r="C33" s="466"/>
      <c r="D33" s="75"/>
    </row>
    <row r="34" spans="1:4" x14ac:dyDescent="0.25">
      <c r="A34" s="233" t="s">
        <v>100</v>
      </c>
      <c r="B34" s="91"/>
      <c r="C34" s="92"/>
      <c r="D34" s="75"/>
    </row>
    <row r="35" spans="1:4" x14ac:dyDescent="0.25">
      <c r="A35" s="233" t="s">
        <v>100</v>
      </c>
      <c r="B35" s="91"/>
      <c r="C35" s="92"/>
      <c r="D35" s="120"/>
    </row>
    <row r="36" spans="1:4" x14ac:dyDescent="0.25">
      <c r="A36" s="90" t="s">
        <v>101</v>
      </c>
      <c r="B36" s="91"/>
      <c r="C36" s="92"/>
      <c r="D36" s="120"/>
    </row>
    <row r="37" spans="1:4" x14ac:dyDescent="0.25">
      <c r="A37" s="90" t="s">
        <v>101</v>
      </c>
      <c r="B37" s="91"/>
      <c r="C37" s="92"/>
      <c r="D37" s="120"/>
    </row>
    <row r="38" spans="1:4" x14ac:dyDescent="0.25">
      <c r="A38" s="90" t="s">
        <v>101</v>
      </c>
      <c r="B38" s="91"/>
      <c r="C38" s="92"/>
      <c r="D38" s="120"/>
    </row>
    <row r="39" spans="1:4" x14ac:dyDescent="0.25">
      <c r="A39" s="90" t="s">
        <v>101</v>
      </c>
      <c r="B39" s="93"/>
      <c r="C39" s="92"/>
      <c r="D39" s="120"/>
    </row>
    <row r="40" spans="1:4" x14ac:dyDescent="0.25">
      <c r="A40" s="94" t="s">
        <v>103</v>
      </c>
      <c r="B40" s="56"/>
      <c r="C40" s="95"/>
      <c r="D40" s="120"/>
    </row>
    <row r="41" spans="1:4" x14ac:dyDescent="0.25">
      <c r="A41" s="233" t="s">
        <v>100</v>
      </c>
      <c r="B41" s="91"/>
      <c r="C41" s="92"/>
      <c r="D41" s="120"/>
    </row>
    <row r="42" spans="1:4" x14ac:dyDescent="0.25">
      <c r="A42" s="90" t="s">
        <v>101</v>
      </c>
      <c r="B42" s="91"/>
      <c r="C42" s="92"/>
      <c r="D42" s="120"/>
    </row>
    <row r="43" spans="1:4" x14ac:dyDescent="0.25">
      <c r="A43" s="90" t="s">
        <v>101</v>
      </c>
      <c r="B43" s="91"/>
      <c r="C43" s="92"/>
      <c r="D43" s="120"/>
    </row>
    <row r="44" spans="1:4" x14ac:dyDescent="0.25">
      <c r="A44" s="90" t="s">
        <v>101</v>
      </c>
      <c r="B44" s="91"/>
      <c r="C44" s="92"/>
      <c r="D44" s="120"/>
    </row>
    <row r="45" spans="1:4" x14ac:dyDescent="0.25">
      <c r="A45" s="94" t="s">
        <v>105</v>
      </c>
      <c r="B45" s="56"/>
      <c r="C45" s="95"/>
      <c r="D45" s="120"/>
    </row>
    <row r="46" spans="1:4" x14ac:dyDescent="0.25">
      <c r="A46" s="233" t="s">
        <v>100</v>
      </c>
      <c r="B46" s="91"/>
      <c r="C46" s="92"/>
      <c r="D46" s="120"/>
    </row>
    <row r="47" spans="1:4" x14ac:dyDescent="0.25">
      <c r="A47" s="233" t="s">
        <v>100</v>
      </c>
      <c r="B47" s="91"/>
      <c r="C47" s="92"/>
      <c r="D47" s="120"/>
    </row>
    <row r="48" spans="1:4" x14ac:dyDescent="0.25">
      <c r="A48" s="233" t="s">
        <v>100</v>
      </c>
      <c r="B48" s="91"/>
      <c r="C48" s="92"/>
      <c r="D48" s="120"/>
    </row>
    <row r="49" spans="1:4" x14ac:dyDescent="0.25">
      <c r="A49" s="233" t="s">
        <v>100</v>
      </c>
      <c r="B49" s="91"/>
      <c r="C49" s="92"/>
      <c r="D49" s="120"/>
    </row>
    <row r="50" spans="1:4" x14ac:dyDescent="0.25">
      <c r="A50" s="90" t="s">
        <v>101</v>
      </c>
      <c r="B50" s="93"/>
      <c r="C50" s="92"/>
      <c r="D50" s="120"/>
    </row>
    <row r="51" spans="1:4" x14ac:dyDescent="0.25">
      <c r="A51" s="90" t="s">
        <v>101</v>
      </c>
      <c r="B51" s="91"/>
      <c r="C51" s="92"/>
      <c r="D51" s="120"/>
    </row>
    <row r="52" spans="1:4" x14ac:dyDescent="0.25">
      <c r="A52" s="90" t="s">
        <v>101</v>
      </c>
      <c r="B52" s="91"/>
      <c r="C52" s="92"/>
      <c r="D52" s="120"/>
    </row>
    <row r="53" spans="1:4" x14ac:dyDescent="0.25">
      <c r="A53" s="90" t="s">
        <v>101</v>
      </c>
      <c r="B53" s="91"/>
      <c r="C53" s="92"/>
      <c r="D53" s="120"/>
    </row>
    <row r="54" spans="1:4" x14ac:dyDescent="0.25">
      <c r="A54" s="90" t="s">
        <v>101</v>
      </c>
      <c r="B54" s="91"/>
      <c r="C54" s="92"/>
      <c r="D54" s="120"/>
    </row>
    <row r="55" spans="1:4" x14ac:dyDescent="0.25">
      <c r="A55" s="90" t="s">
        <v>101</v>
      </c>
      <c r="B55" s="91"/>
      <c r="C55" s="92"/>
      <c r="D55" s="120"/>
    </row>
    <row r="56" spans="1:4" x14ac:dyDescent="0.25">
      <c r="A56" s="467" t="s">
        <v>102</v>
      </c>
      <c r="B56" s="468"/>
      <c r="C56" s="469"/>
      <c r="D56" s="120"/>
    </row>
    <row r="57" spans="1:4" x14ac:dyDescent="0.25">
      <c r="A57" s="233" t="s">
        <v>100</v>
      </c>
      <c r="B57" s="91"/>
      <c r="C57" s="92"/>
      <c r="D57" s="120"/>
    </row>
    <row r="58" spans="1:4" x14ac:dyDescent="0.25">
      <c r="A58" s="90" t="s">
        <v>101</v>
      </c>
      <c r="B58" s="91"/>
      <c r="C58" s="92"/>
      <c r="D58" s="120"/>
    </row>
    <row r="59" spans="1:4" x14ac:dyDescent="0.25">
      <c r="A59" s="90" t="s">
        <v>101</v>
      </c>
      <c r="B59" s="91"/>
      <c r="C59" s="92"/>
      <c r="D59" s="120"/>
    </row>
    <row r="60" spans="1:4" x14ac:dyDescent="0.25">
      <c r="A60" s="470" t="s">
        <v>92</v>
      </c>
      <c r="B60" s="471"/>
      <c r="C60" s="472"/>
      <c r="D60" s="120"/>
    </row>
    <row r="61" spans="1:4" x14ac:dyDescent="0.25">
      <c r="A61" s="233" t="s">
        <v>100</v>
      </c>
      <c r="B61" s="91"/>
      <c r="C61" s="92"/>
      <c r="D61" s="120"/>
    </row>
    <row r="62" spans="1:4" x14ac:dyDescent="0.25">
      <c r="A62" s="90" t="s">
        <v>101</v>
      </c>
      <c r="B62" s="91"/>
      <c r="C62" s="92"/>
      <c r="D62" s="120"/>
    </row>
    <row r="63" spans="1:4" x14ac:dyDescent="0.25">
      <c r="A63" s="90" t="s">
        <v>101</v>
      </c>
      <c r="B63" s="91"/>
      <c r="C63" s="92"/>
      <c r="D63" s="120"/>
    </row>
    <row r="64" spans="1:4" x14ac:dyDescent="0.25">
      <c r="A64" s="470" t="s">
        <v>37</v>
      </c>
      <c r="B64" s="471"/>
      <c r="C64" s="472"/>
      <c r="D64" s="120"/>
    </row>
    <row r="65" spans="1:4" x14ac:dyDescent="0.25">
      <c r="A65" s="233" t="s">
        <v>100</v>
      </c>
      <c r="B65" s="91"/>
      <c r="C65" s="92"/>
      <c r="D65" s="120"/>
    </row>
    <row r="66" spans="1:4" x14ac:dyDescent="0.25">
      <c r="A66" s="90" t="s">
        <v>101</v>
      </c>
      <c r="B66" s="91"/>
      <c r="C66" s="92"/>
      <c r="D66" s="120"/>
    </row>
    <row r="67" spans="1:4" x14ac:dyDescent="0.25">
      <c r="A67" s="90" t="s">
        <v>101</v>
      </c>
      <c r="B67" s="91"/>
      <c r="C67" s="92"/>
      <c r="D67" s="120"/>
    </row>
    <row r="68" spans="1:4" x14ac:dyDescent="0.25">
      <c r="A68" s="96" t="s">
        <v>101</v>
      </c>
      <c r="B68" s="97"/>
      <c r="C68" s="98"/>
      <c r="D68" s="120"/>
    </row>
    <row r="69" spans="1:4" x14ac:dyDescent="0.25">
      <c r="A69" s="470" t="s">
        <v>107</v>
      </c>
      <c r="B69" s="471"/>
      <c r="C69" s="472"/>
      <c r="D69" s="120"/>
    </row>
    <row r="70" spans="1:4" x14ac:dyDescent="0.25">
      <c r="A70" s="90" t="s">
        <v>101</v>
      </c>
      <c r="B70" s="91"/>
      <c r="C70" s="92"/>
      <c r="D70" s="120"/>
    </row>
    <row r="71" spans="1:4" x14ac:dyDescent="0.25">
      <c r="A71" s="96" t="s">
        <v>101</v>
      </c>
      <c r="B71" s="97"/>
      <c r="C71" s="98"/>
      <c r="D71" s="120"/>
    </row>
    <row r="72" spans="1:4" x14ac:dyDescent="0.25">
      <c r="A72" s="90" t="s">
        <v>101</v>
      </c>
      <c r="B72" s="91"/>
      <c r="C72" s="92"/>
      <c r="D72" s="120"/>
    </row>
    <row r="73" spans="1:4" x14ac:dyDescent="0.25">
      <c r="A73" s="96" t="s">
        <v>101</v>
      </c>
      <c r="B73" s="97"/>
      <c r="C73" s="98"/>
      <c r="D73" s="120"/>
    </row>
    <row r="74" spans="1:4" x14ac:dyDescent="0.25">
      <c r="A74" s="90" t="s">
        <v>101</v>
      </c>
      <c r="B74" s="91"/>
      <c r="C74" s="92"/>
      <c r="D74" s="120"/>
    </row>
    <row r="75" spans="1:4" ht="15.75" thickBot="1" x14ac:dyDescent="0.3">
      <c r="A75" s="96" t="s">
        <v>101</v>
      </c>
      <c r="B75" s="97"/>
      <c r="C75" s="98"/>
      <c r="D75" s="120"/>
    </row>
    <row r="76" spans="1:4" ht="16.5" thickBot="1" x14ac:dyDescent="0.3">
      <c r="A76" s="473" t="s">
        <v>106</v>
      </c>
      <c r="B76" s="474"/>
      <c r="C76" s="475"/>
      <c r="D76" s="120"/>
    </row>
    <row r="77" spans="1:4" x14ac:dyDescent="0.25">
      <c r="A77" s="99" t="s">
        <v>98</v>
      </c>
      <c r="B77" s="100" t="s">
        <v>68</v>
      </c>
      <c r="C77" s="101" t="s">
        <v>99</v>
      </c>
      <c r="D77" s="120"/>
    </row>
    <row r="78" spans="1:4" x14ac:dyDescent="0.25">
      <c r="A78" s="467" t="s">
        <v>87</v>
      </c>
      <c r="B78" s="468"/>
      <c r="C78" s="469"/>
      <c r="D78" s="120"/>
    </row>
    <row r="79" spans="1:4" x14ac:dyDescent="0.25">
      <c r="A79" s="90" t="s">
        <v>101</v>
      </c>
      <c r="B79" s="91"/>
      <c r="C79" s="92"/>
      <c r="D79" s="120"/>
    </row>
    <row r="80" spans="1:4" x14ac:dyDescent="0.25">
      <c r="A80" s="90" t="s">
        <v>101</v>
      </c>
      <c r="B80" s="91"/>
      <c r="C80" s="92"/>
      <c r="D80" s="120"/>
    </row>
    <row r="81" spans="1:4" x14ac:dyDescent="0.25">
      <c r="A81" s="464" t="s">
        <v>88</v>
      </c>
      <c r="B81" s="465"/>
      <c r="C81" s="466"/>
      <c r="D81" s="120"/>
    </row>
    <row r="82" spans="1:4" x14ac:dyDescent="0.25">
      <c r="A82" s="90" t="s">
        <v>101</v>
      </c>
      <c r="B82" s="91"/>
      <c r="C82" s="92"/>
      <c r="D82" s="120"/>
    </row>
    <row r="83" spans="1:4" x14ac:dyDescent="0.25">
      <c r="A83" s="90" t="s">
        <v>101</v>
      </c>
      <c r="B83" s="91"/>
      <c r="C83" s="92"/>
      <c r="D83" s="120"/>
    </row>
    <row r="84" spans="1:4" x14ac:dyDescent="0.25">
      <c r="A84" s="467" t="s">
        <v>89</v>
      </c>
      <c r="B84" s="468"/>
      <c r="C84" s="469"/>
      <c r="D84" s="120"/>
    </row>
    <row r="85" spans="1:4" x14ac:dyDescent="0.25">
      <c r="A85" s="90" t="s">
        <v>101</v>
      </c>
      <c r="B85" s="91"/>
      <c r="C85" s="92"/>
      <c r="D85" s="120"/>
    </row>
    <row r="86" spans="1:4" x14ac:dyDescent="0.25">
      <c r="A86" s="90" t="s">
        <v>101</v>
      </c>
      <c r="B86" s="91"/>
      <c r="C86" s="92"/>
      <c r="D86" s="120"/>
    </row>
    <row r="87" spans="1:4" x14ac:dyDescent="0.25">
      <c r="A87" s="470" t="s">
        <v>202</v>
      </c>
      <c r="B87" s="471"/>
      <c r="C87" s="472"/>
      <c r="D87" s="120"/>
    </row>
    <row r="88" spans="1:4" x14ac:dyDescent="0.25">
      <c r="A88" s="90" t="s">
        <v>101</v>
      </c>
      <c r="B88" s="91"/>
      <c r="C88" s="92"/>
      <c r="D88" s="120"/>
    </row>
    <row r="89" spans="1:4" ht="15.75" thickBot="1" x14ac:dyDescent="0.3">
      <c r="A89" s="102" t="s">
        <v>101</v>
      </c>
      <c r="B89" s="103"/>
      <c r="C89" s="104"/>
      <c r="D89" s="120"/>
    </row>
  </sheetData>
  <mergeCells count="23">
    <mergeCell ref="A87:C87"/>
    <mergeCell ref="A69:C69"/>
    <mergeCell ref="A76:C76"/>
    <mergeCell ref="A78:C78"/>
    <mergeCell ref="A81:C81"/>
    <mergeCell ref="A84:C84"/>
    <mergeCell ref="A31:C31"/>
    <mergeCell ref="A33:C33"/>
    <mergeCell ref="A56:C56"/>
    <mergeCell ref="A60:C60"/>
    <mergeCell ref="A64:C64"/>
    <mergeCell ref="Q9:S11"/>
    <mergeCell ref="A6:P6"/>
    <mergeCell ref="A7:P7"/>
    <mergeCell ref="A9:P9"/>
    <mergeCell ref="A11:P11"/>
    <mergeCell ref="A29:L29"/>
    <mergeCell ref="A1:P1"/>
    <mergeCell ref="A3:P3"/>
    <mergeCell ref="A4:P4"/>
    <mergeCell ref="A5:P5"/>
    <mergeCell ref="A8:F8"/>
    <mergeCell ref="A10:P10"/>
  </mergeCells>
  <phoneticPr fontId="1" type="noConversion"/>
  <pageMargins left="0.74803149606299213" right="0.74803149606299213" top="0.39370078740157483" bottom="0.39370078740157483" header="0" footer="0"/>
  <pageSetup paperSize="8" scale="48" orientation="landscape"/>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35"/>
  <sheetViews>
    <sheetView zoomScale="90" zoomScaleNormal="90" workbookViewId="0">
      <selection activeCell="A17" sqref="A17"/>
    </sheetView>
  </sheetViews>
  <sheetFormatPr defaultRowHeight="12.75" x14ac:dyDescent="0.2"/>
  <cols>
    <col min="1" max="1" width="47.28515625" customWidth="1"/>
    <col min="2" max="2" width="11.42578125" customWidth="1"/>
    <col min="3" max="3" width="13" customWidth="1"/>
    <col min="4" max="4" width="10.28515625" customWidth="1"/>
    <col min="5" max="5" width="9.42578125" customWidth="1"/>
    <col min="6" max="6" width="11.85546875" customWidth="1"/>
    <col min="7" max="7" width="16.28515625" customWidth="1"/>
    <col min="8" max="8" width="13.85546875" bestFit="1" customWidth="1"/>
    <col min="9" max="9" width="11.5703125" style="107" customWidth="1"/>
    <col min="10" max="10" width="10.85546875" bestFit="1" customWidth="1"/>
    <col min="11" max="11" width="9.85546875" bestFit="1" customWidth="1"/>
    <col min="12" max="12" width="16.140625" bestFit="1" customWidth="1"/>
    <col min="13" max="13" width="12.7109375" bestFit="1" customWidth="1"/>
    <col min="14" max="14" width="16.140625" bestFit="1" customWidth="1"/>
    <col min="15" max="15" width="12.85546875" customWidth="1"/>
    <col min="16" max="16" width="6.28515625" customWidth="1"/>
    <col min="17" max="17" width="21.42578125" customWidth="1"/>
    <col min="18" max="18" width="15" bestFit="1" customWidth="1"/>
    <col min="19" max="19" width="13.85546875" bestFit="1" customWidth="1"/>
    <col min="20" max="20" width="13.28515625" bestFit="1" customWidth="1"/>
  </cols>
  <sheetData>
    <row r="1" spans="1:19" ht="21" x14ac:dyDescent="0.2">
      <c r="A1" s="424" t="s">
        <v>235</v>
      </c>
      <c r="B1" s="425"/>
      <c r="C1" s="425"/>
      <c r="D1" s="425"/>
      <c r="E1" s="425"/>
      <c r="F1" s="425"/>
      <c r="G1" s="425"/>
      <c r="H1" s="425"/>
      <c r="I1" s="425"/>
      <c r="J1" s="425"/>
      <c r="K1" s="425"/>
      <c r="L1" s="425"/>
      <c r="M1" s="425"/>
      <c r="N1" s="425"/>
      <c r="O1" s="425"/>
    </row>
    <row r="2" spans="1:19" s="5" customFormat="1" ht="13.5" thickBot="1" x14ac:dyDescent="0.25">
      <c r="A2" s="273"/>
      <c r="B2" s="25"/>
      <c r="C2" s="6"/>
      <c r="D2" s="6"/>
      <c r="E2" s="6"/>
      <c r="F2" s="6"/>
      <c r="G2" s="6"/>
      <c r="H2" s="6"/>
      <c r="I2" s="6"/>
      <c r="J2" s="6"/>
      <c r="K2" s="273"/>
      <c r="L2" s="273"/>
      <c r="M2" s="273"/>
    </row>
    <row r="3" spans="1:19" s="40" customFormat="1" ht="45.75" thickBot="1" x14ac:dyDescent="0.3">
      <c r="A3" s="246" t="s">
        <v>42</v>
      </c>
      <c r="B3" s="199" t="s">
        <v>203</v>
      </c>
      <c r="C3" s="199" t="s">
        <v>0</v>
      </c>
      <c r="D3" s="199" t="s">
        <v>221</v>
      </c>
      <c r="E3" s="199" t="s">
        <v>108</v>
      </c>
      <c r="F3" s="199" t="s">
        <v>2</v>
      </c>
      <c r="G3" s="199" t="s">
        <v>217</v>
      </c>
      <c r="H3" s="199" t="s">
        <v>194</v>
      </c>
      <c r="I3" s="199" t="s">
        <v>196</v>
      </c>
      <c r="J3" s="199" t="s">
        <v>15</v>
      </c>
      <c r="K3" s="199" t="s">
        <v>18</v>
      </c>
      <c r="L3" s="199" t="s">
        <v>21</v>
      </c>
      <c r="M3" s="199" t="s">
        <v>36</v>
      </c>
      <c r="N3" s="199" t="s">
        <v>34</v>
      </c>
      <c r="O3" s="245" t="s">
        <v>72</v>
      </c>
      <c r="Q3" s="84" t="s">
        <v>31</v>
      </c>
      <c r="R3" s="84" t="s">
        <v>49</v>
      </c>
      <c r="S3" s="84" t="s">
        <v>33</v>
      </c>
    </row>
    <row r="4" spans="1:19" s="64" customFormat="1" ht="15" customHeight="1" thickBot="1" x14ac:dyDescent="0.3">
      <c r="A4" s="146" t="s">
        <v>8</v>
      </c>
      <c r="B4" s="147" t="s">
        <v>185</v>
      </c>
      <c r="C4" s="148" t="s">
        <v>204</v>
      </c>
      <c r="D4" s="149"/>
      <c r="E4" s="250"/>
      <c r="F4" s="150"/>
      <c r="G4" s="148" t="s">
        <v>204</v>
      </c>
      <c r="H4" s="148" t="s">
        <v>216</v>
      </c>
      <c r="I4" s="148" t="s">
        <v>124</v>
      </c>
      <c r="J4" s="251" t="s">
        <v>124</v>
      </c>
      <c r="K4" s="160"/>
      <c r="L4" s="160"/>
      <c r="M4" s="251" t="s">
        <v>124</v>
      </c>
      <c r="N4" s="251" t="s">
        <v>124</v>
      </c>
      <c r="O4" s="151"/>
      <c r="Q4" s="86"/>
      <c r="R4" s="85"/>
      <c r="S4" s="85"/>
    </row>
    <row r="5" spans="1:19" s="40" customFormat="1" ht="15" customHeight="1" x14ac:dyDescent="0.25">
      <c r="A5" s="247" t="s">
        <v>110</v>
      </c>
      <c r="B5" s="137">
        <v>950</v>
      </c>
      <c r="C5" s="138" t="s">
        <v>86</v>
      </c>
      <c r="D5" s="139" t="s">
        <v>185</v>
      </c>
      <c r="E5" s="248"/>
      <c r="F5" s="140"/>
      <c r="G5" s="141">
        <v>500</v>
      </c>
      <c r="H5" s="141">
        <v>12</v>
      </c>
      <c r="I5" s="142">
        <f>SUM((H5*G5)/1000)</f>
        <v>6</v>
      </c>
      <c r="J5" s="159">
        <v>100</v>
      </c>
      <c r="K5" s="159">
        <v>10</v>
      </c>
      <c r="L5" s="144">
        <f>M5*I5</f>
        <v>540</v>
      </c>
      <c r="M5" s="144">
        <f>J5-K5</f>
        <v>90</v>
      </c>
      <c r="N5" s="145">
        <f>M5*B5</f>
        <v>85500</v>
      </c>
      <c r="O5" s="140"/>
      <c r="Q5" s="38">
        <f>SUM(B5/B$18)</f>
        <v>0.45563549160671463</v>
      </c>
      <c r="R5" s="52">
        <f>N5</f>
        <v>85500</v>
      </c>
      <c r="S5" s="52">
        <f>SUM(R5*Q5)</f>
        <v>38956.834532374101</v>
      </c>
    </row>
    <row r="6" spans="1:19" s="40" customFormat="1" ht="15" customHeight="1" x14ac:dyDescent="0.25">
      <c r="A6" s="68" t="s">
        <v>129</v>
      </c>
      <c r="B6" s="42">
        <v>150</v>
      </c>
      <c r="C6" s="83" t="s">
        <v>86</v>
      </c>
      <c r="D6" s="81" t="s">
        <v>185</v>
      </c>
      <c r="E6" s="65"/>
      <c r="F6" s="44"/>
      <c r="G6" s="141">
        <v>500</v>
      </c>
      <c r="H6" s="141">
        <v>12</v>
      </c>
      <c r="I6" s="45">
        <f>SUM((H6*G6)/1000)</f>
        <v>6</v>
      </c>
      <c r="J6" s="159">
        <v>100</v>
      </c>
      <c r="K6" s="159">
        <v>10</v>
      </c>
      <c r="L6" s="144">
        <f t="shared" ref="L6:L17" si="0">M6*I6</f>
        <v>540</v>
      </c>
      <c r="M6" s="144">
        <f t="shared" ref="M6:M17" si="1">J6-K6</f>
        <v>90</v>
      </c>
      <c r="N6" s="145">
        <f t="shared" ref="N6:N17" si="2">M6*B6</f>
        <v>13500</v>
      </c>
      <c r="O6" s="44"/>
      <c r="Q6" s="38">
        <f t="shared" ref="Q6:Q17" si="3">SUM(B6/B$18)</f>
        <v>7.1942446043165464E-2</v>
      </c>
      <c r="R6" s="52">
        <f t="shared" ref="R6:R17" si="4">N6</f>
        <v>13500</v>
      </c>
      <c r="S6" s="52">
        <f t="shared" ref="S6:S17" si="5">SUM(R6*Q6)</f>
        <v>971.22302158273374</v>
      </c>
    </row>
    <row r="7" spans="1:19" s="40" customFormat="1" ht="15" customHeight="1" x14ac:dyDescent="0.25">
      <c r="A7" s="68" t="s">
        <v>130</v>
      </c>
      <c r="B7" s="42">
        <v>150</v>
      </c>
      <c r="C7" s="83" t="s">
        <v>86</v>
      </c>
      <c r="D7" s="81" t="s">
        <v>185</v>
      </c>
      <c r="E7" s="65"/>
      <c r="F7" s="44"/>
      <c r="G7" s="141">
        <v>500</v>
      </c>
      <c r="H7" s="141">
        <v>12</v>
      </c>
      <c r="I7" s="45">
        <f>SUM((H7*G7)/1000)</f>
        <v>6</v>
      </c>
      <c r="J7" s="159">
        <v>100</v>
      </c>
      <c r="K7" s="159">
        <v>10</v>
      </c>
      <c r="L7" s="144">
        <f t="shared" si="0"/>
        <v>540</v>
      </c>
      <c r="M7" s="144">
        <f t="shared" si="1"/>
        <v>90</v>
      </c>
      <c r="N7" s="145">
        <f t="shared" si="2"/>
        <v>13500</v>
      </c>
      <c r="O7" s="44"/>
      <c r="Q7" s="38">
        <f t="shared" si="3"/>
        <v>7.1942446043165464E-2</v>
      </c>
      <c r="R7" s="52">
        <f t="shared" si="4"/>
        <v>13500</v>
      </c>
      <c r="S7" s="52">
        <f t="shared" si="5"/>
        <v>971.22302158273374</v>
      </c>
    </row>
    <row r="8" spans="1:19" s="40" customFormat="1" ht="15" customHeight="1" x14ac:dyDescent="0.25">
      <c r="A8" s="68" t="s">
        <v>131</v>
      </c>
      <c r="B8" s="42">
        <v>100</v>
      </c>
      <c r="C8" s="83" t="s">
        <v>86</v>
      </c>
      <c r="D8" s="81" t="s">
        <v>185</v>
      </c>
      <c r="E8" s="65"/>
      <c r="F8" s="44"/>
      <c r="G8" s="141">
        <v>500</v>
      </c>
      <c r="H8" s="141">
        <v>12</v>
      </c>
      <c r="I8" s="45">
        <f>SUM((H8*G8)/1000)</f>
        <v>6</v>
      </c>
      <c r="J8" s="159">
        <v>100</v>
      </c>
      <c r="K8" s="159">
        <v>10</v>
      </c>
      <c r="L8" s="144">
        <f t="shared" si="0"/>
        <v>540</v>
      </c>
      <c r="M8" s="144">
        <f t="shared" si="1"/>
        <v>90</v>
      </c>
      <c r="N8" s="145">
        <f t="shared" si="2"/>
        <v>9000</v>
      </c>
      <c r="O8" s="44"/>
      <c r="Q8" s="38">
        <f t="shared" si="3"/>
        <v>4.7961630695443645E-2</v>
      </c>
      <c r="R8" s="52">
        <f t="shared" si="4"/>
        <v>9000</v>
      </c>
      <c r="S8" s="52">
        <f t="shared" si="5"/>
        <v>431.65467625899282</v>
      </c>
    </row>
    <row r="9" spans="1:19" s="40" customFormat="1" ht="15" customHeight="1" thickBot="1" x14ac:dyDescent="0.3">
      <c r="A9" s="252" t="s">
        <v>45</v>
      </c>
      <c r="B9" s="152">
        <v>80</v>
      </c>
      <c r="C9" s="153" t="s">
        <v>111</v>
      </c>
      <c r="D9" s="154" t="s">
        <v>185</v>
      </c>
      <c r="E9" s="253"/>
      <c r="F9" s="155"/>
      <c r="G9" s="141">
        <v>500</v>
      </c>
      <c r="H9" s="141">
        <v>12</v>
      </c>
      <c r="I9" s="157">
        <f>SUM((H9*G9)/1000)</f>
        <v>6</v>
      </c>
      <c r="J9" s="159">
        <v>100</v>
      </c>
      <c r="K9" s="159">
        <v>10</v>
      </c>
      <c r="L9" s="144">
        <f t="shared" si="0"/>
        <v>540</v>
      </c>
      <c r="M9" s="144">
        <f t="shared" si="1"/>
        <v>90</v>
      </c>
      <c r="N9" s="145">
        <f t="shared" si="2"/>
        <v>7200</v>
      </c>
      <c r="O9" s="155"/>
      <c r="Q9" s="38">
        <f t="shared" si="3"/>
        <v>3.8369304556354913E-2</v>
      </c>
      <c r="R9" s="52">
        <f t="shared" si="4"/>
        <v>7200</v>
      </c>
      <c r="S9" s="52">
        <f t="shared" si="5"/>
        <v>276.25899280575538</v>
      </c>
    </row>
    <row r="10" spans="1:19" s="64" customFormat="1" ht="15" customHeight="1" thickBot="1" x14ac:dyDescent="0.3">
      <c r="A10" s="146" t="s">
        <v>9</v>
      </c>
      <c r="B10" s="249"/>
      <c r="C10" s="148" t="s">
        <v>204</v>
      </c>
      <c r="D10" s="149"/>
      <c r="E10" s="250"/>
      <c r="F10" s="150"/>
      <c r="G10" s="148" t="s">
        <v>204</v>
      </c>
      <c r="H10" s="148"/>
      <c r="I10" s="148" t="s">
        <v>124</v>
      </c>
      <c r="J10" s="148" t="s">
        <v>124</v>
      </c>
      <c r="K10" s="150"/>
      <c r="L10" s="150"/>
      <c r="M10" s="148" t="s">
        <v>124</v>
      </c>
      <c r="N10" s="148" t="s">
        <v>124</v>
      </c>
      <c r="O10" s="151"/>
      <c r="Q10" s="268"/>
      <c r="R10" s="54"/>
      <c r="S10" s="54"/>
    </row>
    <row r="11" spans="1:19" s="40" customFormat="1" ht="15" customHeight="1" x14ac:dyDescent="0.25">
      <c r="A11" s="247" t="s">
        <v>46</v>
      </c>
      <c r="B11" s="137">
        <v>100</v>
      </c>
      <c r="C11" s="138" t="s">
        <v>112</v>
      </c>
      <c r="D11" s="139" t="s">
        <v>109</v>
      </c>
      <c r="E11" s="248"/>
      <c r="F11" s="140"/>
      <c r="G11" s="141">
        <v>22</v>
      </c>
      <c r="H11" s="141">
        <v>100</v>
      </c>
      <c r="I11" s="142">
        <f t="shared" ref="I11:I16" si="6">SUM((H11*G11)/1000)</f>
        <v>2.2000000000000002</v>
      </c>
      <c r="J11" s="159">
        <v>200</v>
      </c>
      <c r="K11" s="159">
        <v>20</v>
      </c>
      <c r="L11" s="144">
        <f t="shared" si="0"/>
        <v>396.00000000000006</v>
      </c>
      <c r="M11" s="144">
        <f t="shared" si="1"/>
        <v>180</v>
      </c>
      <c r="N11" s="145">
        <f t="shared" si="2"/>
        <v>18000</v>
      </c>
      <c r="O11" s="140"/>
      <c r="Q11" s="38">
        <f t="shared" si="3"/>
        <v>4.7961630695443645E-2</v>
      </c>
      <c r="R11" s="52">
        <f t="shared" si="4"/>
        <v>18000</v>
      </c>
      <c r="S11" s="52">
        <f t="shared" si="5"/>
        <v>863.30935251798564</v>
      </c>
    </row>
    <row r="12" spans="1:19" s="40" customFormat="1" ht="15" customHeight="1" x14ac:dyDescent="0.25">
      <c r="A12" s="68" t="s">
        <v>47</v>
      </c>
      <c r="B12" s="42">
        <v>75</v>
      </c>
      <c r="C12" s="108" t="s">
        <v>114</v>
      </c>
      <c r="D12" s="81" t="s">
        <v>109</v>
      </c>
      <c r="E12" s="65"/>
      <c r="F12" s="44"/>
      <c r="G12" s="89">
        <v>15</v>
      </c>
      <c r="H12" s="89">
        <v>100</v>
      </c>
      <c r="I12" s="45">
        <f t="shared" si="6"/>
        <v>1.5</v>
      </c>
      <c r="J12" s="46">
        <v>200</v>
      </c>
      <c r="K12" s="46">
        <v>20</v>
      </c>
      <c r="L12" s="144">
        <f t="shared" si="0"/>
        <v>270</v>
      </c>
      <c r="M12" s="144">
        <f t="shared" si="1"/>
        <v>180</v>
      </c>
      <c r="N12" s="145">
        <f t="shared" si="2"/>
        <v>13500</v>
      </c>
      <c r="O12" s="44"/>
      <c r="Q12" s="38">
        <f t="shared" si="3"/>
        <v>3.5971223021582732E-2</v>
      </c>
      <c r="R12" s="52">
        <f t="shared" si="4"/>
        <v>13500</v>
      </c>
      <c r="S12" s="52">
        <f t="shared" si="5"/>
        <v>485.61151079136687</v>
      </c>
    </row>
    <row r="13" spans="1:19" s="40" customFormat="1" ht="15" customHeight="1" x14ac:dyDescent="0.25">
      <c r="A13" s="68" t="s">
        <v>11</v>
      </c>
      <c r="B13" s="42">
        <v>120</v>
      </c>
      <c r="C13" s="83" t="s">
        <v>113</v>
      </c>
      <c r="D13" s="81" t="s">
        <v>109</v>
      </c>
      <c r="E13" s="65"/>
      <c r="F13" s="44"/>
      <c r="G13" s="89">
        <v>2.5</v>
      </c>
      <c r="H13" s="89">
        <v>600</v>
      </c>
      <c r="I13" s="45">
        <f t="shared" si="6"/>
        <v>1.5</v>
      </c>
      <c r="J13" s="46">
        <v>200</v>
      </c>
      <c r="K13" s="46">
        <v>20</v>
      </c>
      <c r="L13" s="144">
        <f t="shared" si="0"/>
        <v>270</v>
      </c>
      <c r="M13" s="144">
        <f t="shared" si="1"/>
        <v>180</v>
      </c>
      <c r="N13" s="145">
        <f t="shared" si="2"/>
        <v>21600</v>
      </c>
      <c r="O13" s="44"/>
      <c r="Q13" s="38">
        <f t="shared" si="3"/>
        <v>5.7553956834532377E-2</v>
      </c>
      <c r="R13" s="52">
        <f t="shared" si="4"/>
        <v>21600</v>
      </c>
      <c r="S13" s="52">
        <f t="shared" si="5"/>
        <v>1243.1654676258993</v>
      </c>
    </row>
    <row r="14" spans="1:19" s="40" customFormat="1" ht="15" customHeight="1" x14ac:dyDescent="0.25">
      <c r="A14" s="68" t="s">
        <v>10</v>
      </c>
      <c r="B14" s="42">
        <v>120</v>
      </c>
      <c r="C14" s="83" t="s">
        <v>115</v>
      </c>
      <c r="D14" s="81" t="s">
        <v>109</v>
      </c>
      <c r="E14" s="65"/>
      <c r="F14" s="44"/>
      <c r="G14" s="89">
        <v>3</v>
      </c>
      <c r="H14" s="89">
        <v>600</v>
      </c>
      <c r="I14" s="45">
        <f t="shared" si="6"/>
        <v>1.8</v>
      </c>
      <c r="J14" s="46">
        <v>200</v>
      </c>
      <c r="K14" s="46">
        <v>20</v>
      </c>
      <c r="L14" s="144">
        <f t="shared" si="0"/>
        <v>324</v>
      </c>
      <c r="M14" s="144">
        <f t="shared" si="1"/>
        <v>180</v>
      </c>
      <c r="N14" s="145">
        <f t="shared" si="2"/>
        <v>21600</v>
      </c>
      <c r="O14" s="44"/>
      <c r="Q14" s="38">
        <f t="shared" si="3"/>
        <v>5.7553956834532377E-2</v>
      </c>
      <c r="R14" s="52">
        <f t="shared" si="4"/>
        <v>21600</v>
      </c>
      <c r="S14" s="52">
        <f t="shared" si="5"/>
        <v>1243.1654676258993</v>
      </c>
    </row>
    <row r="15" spans="1:19" s="40" customFormat="1" ht="15" customHeight="1" x14ac:dyDescent="0.25">
      <c r="A15" s="68" t="s">
        <v>12</v>
      </c>
      <c r="B15" s="42">
        <v>150</v>
      </c>
      <c r="C15" s="83" t="s">
        <v>128</v>
      </c>
      <c r="D15" s="81" t="s">
        <v>109</v>
      </c>
      <c r="E15" s="65"/>
      <c r="F15" s="44"/>
      <c r="G15" s="89">
        <v>7.5</v>
      </c>
      <c r="H15" s="89">
        <v>1070</v>
      </c>
      <c r="I15" s="45">
        <f t="shared" si="6"/>
        <v>8.0250000000000004</v>
      </c>
      <c r="J15" s="46">
        <v>200</v>
      </c>
      <c r="K15" s="46">
        <v>20</v>
      </c>
      <c r="L15" s="144">
        <f t="shared" si="0"/>
        <v>1444.5</v>
      </c>
      <c r="M15" s="144">
        <f t="shared" si="1"/>
        <v>180</v>
      </c>
      <c r="N15" s="145">
        <f t="shared" si="2"/>
        <v>27000</v>
      </c>
      <c r="O15" s="44"/>
      <c r="Q15" s="38">
        <f t="shared" si="3"/>
        <v>7.1942446043165464E-2</v>
      </c>
      <c r="R15" s="52">
        <f t="shared" si="4"/>
        <v>27000</v>
      </c>
      <c r="S15" s="52">
        <f t="shared" si="5"/>
        <v>1942.4460431654675</v>
      </c>
    </row>
    <row r="16" spans="1:19" s="40" customFormat="1" ht="15" customHeight="1" x14ac:dyDescent="0.25">
      <c r="A16" s="68" t="s">
        <v>206</v>
      </c>
      <c r="B16" s="42">
        <v>45</v>
      </c>
      <c r="C16" s="83" t="s">
        <v>114</v>
      </c>
      <c r="D16" s="81" t="s">
        <v>205</v>
      </c>
      <c r="E16" s="65"/>
      <c r="F16" s="44"/>
      <c r="G16" s="89">
        <v>15</v>
      </c>
      <c r="H16" s="89">
        <v>100</v>
      </c>
      <c r="I16" s="45">
        <f t="shared" si="6"/>
        <v>1.5</v>
      </c>
      <c r="J16" s="46">
        <v>200</v>
      </c>
      <c r="K16" s="46">
        <v>20</v>
      </c>
      <c r="L16" s="144">
        <f t="shared" si="0"/>
        <v>270</v>
      </c>
      <c r="M16" s="144">
        <f t="shared" si="1"/>
        <v>180</v>
      </c>
      <c r="N16" s="145">
        <f t="shared" si="2"/>
        <v>8100</v>
      </c>
      <c r="O16" s="44"/>
      <c r="Q16" s="38">
        <f t="shared" si="3"/>
        <v>2.1582733812949641E-2</v>
      </c>
      <c r="R16" s="52">
        <f t="shared" si="4"/>
        <v>8100</v>
      </c>
      <c r="S16" s="52">
        <f t="shared" si="5"/>
        <v>174.8201438848921</v>
      </c>
    </row>
    <row r="17" spans="1:20" s="40" customFormat="1" ht="15" customHeight="1" thickBot="1" x14ac:dyDescent="0.3">
      <c r="A17" s="252" t="s">
        <v>207</v>
      </c>
      <c r="B17" s="152">
        <v>45</v>
      </c>
      <c r="C17" s="153" t="s">
        <v>114</v>
      </c>
      <c r="D17" s="154" t="s">
        <v>205</v>
      </c>
      <c r="E17" s="253"/>
      <c r="F17" s="155"/>
      <c r="G17" s="156">
        <v>15</v>
      </c>
      <c r="H17" s="156">
        <v>100</v>
      </c>
      <c r="I17" s="157">
        <f t="shared" ref="I17" si="7">SUM((H17*G17)/1000)</f>
        <v>1.5</v>
      </c>
      <c r="J17" s="180">
        <v>200</v>
      </c>
      <c r="K17" s="180">
        <v>20</v>
      </c>
      <c r="L17" s="144">
        <f t="shared" si="0"/>
        <v>270</v>
      </c>
      <c r="M17" s="144">
        <f t="shared" si="1"/>
        <v>180</v>
      </c>
      <c r="N17" s="145">
        <f t="shared" si="2"/>
        <v>8100</v>
      </c>
      <c r="O17" s="155"/>
      <c r="Q17" s="38">
        <f t="shared" si="3"/>
        <v>2.1582733812949641E-2</v>
      </c>
      <c r="R17" s="52">
        <f t="shared" si="4"/>
        <v>8100</v>
      </c>
      <c r="S17" s="52">
        <f t="shared" si="5"/>
        <v>174.8201438848921</v>
      </c>
    </row>
    <row r="18" spans="1:20" s="64" customFormat="1" ht="15" customHeight="1" thickBot="1" x14ac:dyDescent="0.3">
      <c r="A18" s="255" t="s">
        <v>212</v>
      </c>
      <c r="B18" s="256">
        <f>SUM(B5:B17)</f>
        <v>2085</v>
      </c>
      <c r="C18" s="256"/>
      <c r="D18" s="256"/>
      <c r="E18" s="257"/>
      <c r="F18" s="257"/>
      <c r="G18" s="256"/>
      <c r="H18" s="256"/>
      <c r="I18" s="256"/>
      <c r="J18" s="257"/>
      <c r="K18" s="257"/>
      <c r="L18" s="257"/>
      <c r="M18" s="257"/>
      <c r="N18" s="257"/>
      <c r="O18" s="258"/>
      <c r="P18" s="40"/>
      <c r="Q18" s="270">
        <f>SUM(Q5:Q17)</f>
        <v>1</v>
      </c>
      <c r="S18" s="271">
        <f>SUM(S5:S17)</f>
        <v>47734.532374100723</v>
      </c>
    </row>
    <row r="19" spans="1:20" s="40" customFormat="1" ht="15" customHeight="1" thickBot="1" x14ac:dyDescent="0.3"/>
    <row r="20" spans="1:20" s="40" customFormat="1" ht="15" customHeight="1" thickBot="1" x14ac:dyDescent="0.3">
      <c r="A20" s="146" t="s">
        <v>13</v>
      </c>
      <c r="B20" s="147" t="s">
        <v>48</v>
      </c>
      <c r="C20" s="148" t="s">
        <v>109</v>
      </c>
      <c r="D20" s="149" t="s">
        <v>109</v>
      </c>
      <c r="E20" s="250"/>
      <c r="F20" s="150"/>
      <c r="G20" s="148" t="s">
        <v>218</v>
      </c>
      <c r="H20" s="148"/>
      <c r="I20" s="148" t="s">
        <v>218</v>
      </c>
      <c r="J20" s="148" t="s">
        <v>219</v>
      </c>
      <c r="K20" s="150"/>
      <c r="L20" s="160"/>
      <c r="M20" s="160"/>
      <c r="N20" s="160" t="s">
        <v>220</v>
      </c>
      <c r="O20" s="254"/>
    </row>
    <row r="21" spans="1:20" s="40" customFormat="1" ht="15" customHeight="1" x14ac:dyDescent="0.25">
      <c r="A21" s="247" t="s">
        <v>41</v>
      </c>
      <c r="B21" s="259">
        <v>100000</v>
      </c>
      <c r="C21" s="138" t="s">
        <v>116</v>
      </c>
      <c r="D21" s="139" t="s">
        <v>109</v>
      </c>
      <c r="E21" s="248"/>
      <c r="F21" s="140"/>
      <c r="G21" s="141">
        <v>200</v>
      </c>
      <c r="H21" s="141">
        <v>15</v>
      </c>
      <c r="I21" s="142">
        <f>SUM(H21*G21)</f>
        <v>3000</v>
      </c>
      <c r="J21" s="159">
        <v>250</v>
      </c>
      <c r="K21" s="159">
        <v>50</v>
      </c>
      <c r="L21" s="144">
        <f t="shared" ref="L21:L25" si="8">SUM(J21-K21)</f>
        <v>200</v>
      </c>
      <c r="M21" s="145">
        <f>SUM(L21/I21)</f>
        <v>6.6666666666666666E-2</v>
      </c>
      <c r="N21" s="145">
        <f>(L21/I21)*B21</f>
        <v>6666.666666666667</v>
      </c>
      <c r="O21" s="140"/>
      <c r="Q21" s="38">
        <f>B21/B$26</f>
        <v>0.35087719298245612</v>
      </c>
      <c r="R21" s="52">
        <f>N21</f>
        <v>6666.666666666667</v>
      </c>
      <c r="S21" s="52">
        <f>SUM(R21*Q21)</f>
        <v>2339.1812865497077</v>
      </c>
    </row>
    <row r="22" spans="1:20" s="40" customFormat="1" ht="15" customHeight="1" x14ac:dyDescent="0.25">
      <c r="A22" s="68" t="s">
        <v>208</v>
      </c>
      <c r="B22" s="260">
        <v>100000</v>
      </c>
      <c r="C22" s="83" t="s">
        <v>117</v>
      </c>
      <c r="D22" s="81" t="s">
        <v>109</v>
      </c>
      <c r="E22" s="65"/>
      <c r="F22" s="44"/>
      <c r="G22" s="89">
        <v>200</v>
      </c>
      <c r="H22" s="89">
        <v>20</v>
      </c>
      <c r="I22" s="45">
        <f>SUM(H22*G22)</f>
        <v>4000</v>
      </c>
      <c r="J22" s="46">
        <v>250</v>
      </c>
      <c r="K22" s="46">
        <v>50</v>
      </c>
      <c r="L22" s="66">
        <f t="shared" si="8"/>
        <v>200</v>
      </c>
      <c r="M22" s="67">
        <f>SUM(L22/I22)</f>
        <v>0.05</v>
      </c>
      <c r="N22" s="145">
        <f t="shared" ref="N22:N25" si="9">(L22/I22)*B22</f>
        <v>5000</v>
      </c>
      <c r="O22" s="44"/>
      <c r="Q22" s="38">
        <f t="shared" ref="Q22:Q25" si="10">B22/B$26</f>
        <v>0.35087719298245612</v>
      </c>
      <c r="R22" s="52">
        <f t="shared" ref="R22:R25" si="11">N22</f>
        <v>5000</v>
      </c>
      <c r="S22" s="52">
        <f t="shared" ref="S22:S25" si="12">SUM(R22*Q22)</f>
        <v>1754.3859649122805</v>
      </c>
    </row>
    <row r="23" spans="1:20" s="40" customFormat="1" ht="15" customHeight="1" x14ac:dyDescent="0.25">
      <c r="A23" s="68" t="s">
        <v>209</v>
      </c>
      <c r="B23" s="260">
        <v>50000</v>
      </c>
      <c r="C23" s="83">
        <v>500</v>
      </c>
      <c r="D23" s="81" t="s">
        <v>109</v>
      </c>
      <c r="E23" s="65"/>
      <c r="F23" s="44"/>
      <c r="G23" s="89">
        <v>100</v>
      </c>
      <c r="H23" s="89">
        <v>10</v>
      </c>
      <c r="I23" s="45">
        <f>SUM(H23*G23)</f>
        <v>1000</v>
      </c>
      <c r="J23" s="46">
        <v>250</v>
      </c>
      <c r="K23" s="46">
        <v>50</v>
      </c>
      <c r="L23" s="66">
        <f t="shared" si="8"/>
        <v>200</v>
      </c>
      <c r="M23" s="67">
        <f>SUM(L23/I23)</f>
        <v>0.2</v>
      </c>
      <c r="N23" s="145">
        <f t="shared" si="9"/>
        <v>10000</v>
      </c>
      <c r="O23" s="44"/>
      <c r="Q23" s="38">
        <f t="shared" si="10"/>
        <v>0.17543859649122806</v>
      </c>
      <c r="R23" s="52">
        <f t="shared" si="11"/>
        <v>10000</v>
      </c>
      <c r="S23" s="52">
        <f t="shared" si="12"/>
        <v>1754.3859649122805</v>
      </c>
    </row>
    <row r="24" spans="1:20" s="40" customFormat="1" ht="15" x14ac:dyDescent="0.25">
      <c r="A24" s="68" t="s">
        <v>210</v>
      </c>
      <c r="B24" s="260">
        <v>25000</v>
      </c>
      <c r="C24" s="83">
        <v>500</v>
      </c>
      <c r="D24" s="81" t="s">
        <v>109</v>
      </c>
      <c r="E24" s="65"/>
      <c r="F24" s="44"/>
      <c r="G24" s="89">
        <v>150</v>
      </c>
      <c r="H24" s="89">
        <v>10</v>
      </c>
      <c r="I24" s="45">
        <f>SUM(H24*G24)</f>
        <v>1500</v>
      </c>
      <c r="J24" s="46">
        <v>250</v>
      </c>
      <c r="K24" s="46">
        <v>50</v>
      </c>
      <c r="L24" s="66">
        <f t="shared" si="8"/>
        <v>200</v>
      </c>
      <c r="M24" s="67">
        <f>SUM(L24/I24)</f>
        <v>0.13333333333333333</v>
      </c>
      <c r="N24" s="145">
        <f t="shared" si="9"/>
        <v>3333.3333333333335</v>
      </c>
      <c r="O24" s="44"/>
      <c r="Q24" s="38">
        <f t="shared" si="10"/>
        <v>8.771929824561403E-2</v>
      </c>
      <c r="R24" s="52">
        <f t="shared" si="11"/>
        <v>3333.3333333333335</v>
      </c>
      <c r="S24" s="52">
        <f t="shared" si="12"/>
        <v>292.39766081871346</v>
      </c>
    </row>
    <row r="25" spans="1:20" s="40" customFormat="1" ht="15.75" thickBot="1" x14ac:dyDescent="0.3">
      <c r="A25" s="68" t="s">
        <v>211</v>
      </c>
      <c r="B25" s="260">
        <v>10000</v>
      </c>
      <c r="C25" s="83">
        <v>500</v>
      </c>
      <c r="D25" s="81" t="s">
        <v>109</v>
      </c>
      <c r="E25" s="65"/>
      <c r="F25" s="44"/>
      <c r="G25" s="89">
        <v>100</v>
      </c>
      <c r="H25" s="89">
        <v>10</v>
      </c>
      <c r="I25" s="45">
        <f>SUM(H25*G25)</f>
        <v>1000</v>
      </c>
      <c r="J25" s="46">
        <v>250</v>
      </c>
      <c r="K25" s="46">
        <v>50</v>
      </c>
      <c r="L25" s="66">
        <f t="shared" si="8"/>
        <v>200</v>
      </c>
      <c r="M25" s="67">
        <f>SUM(L25/I25)</f>
        <v>0.2</v>
      </c>
      <c r="N25" s="145">
        <f t="shared" si="9"/>
        <v>2000</v>
      </c>
      <c r="O25" s="44"/>
      <c r="Q25" s="38">
        <f t="shared" si="10"/>
        <v>3.5087719298245612E-2</v>
      </c>
      <c r="R25" s="52">
        <f t="shared" si="11"/>
        <v>2000</v>
      </c>
      <c r="S25" s="52">
        <f t="shared" si="12"/>
        <v>70.175438596491219</v>
      </c>
    </row>
    <row r="26" spans="1:20" s="78" customFormat="1" ht="15.75" thickBot="1" x14ac:dyDescent="0.3">
      <c r="A26" s="255" t="s">
        <v>213</v>
      </c>
      <c r="B26" s="261">
        <f>SUM(B21:B25)</f>
        <v>285000</v>
      </c>
      <c r="C26" s="256"/>
      <c r="D26" s="256"/>
      <c r="E26" s="257"/>
      <c r="F26" s="257"/>
      <c r="G26" s="256"/>
      <c r="H26" s="256"/>
      <c r="I26" s="256"/>
      <c r="J26" s="257"/>
      <c r="K26" s="257"/>
      <c r="L26" s="257"/>
      <c r="M26" s="257"/>
      <c r="N26" s="257"/>
      <c r="O26" s="258"/>
      <c r="P26" s="40"/>
      <c r="Q26" s="270">
        <f>SUM(Q21:Q25)</f>
        <v>0.99999999999999989</v>
      </c>
      <c r="R26" s="64"/>
      <c r="S26" s="271">
        <f>SUM(S21:S25)</f>
        <v>6210.5263157894733</v>
      </c>
      <c r="T26" s="40"/>
    </row>
    <row r="27" spans="1:20" s="40" customFormat="1" ht="15.75" thickBot="1" x14ac:dyDescent="0.3">
      <c r="A27" s="105"/>
      <c r="B27" s="106"/>
      <c r="C27" s="106"/>
      <c r="D27" s="106"/>
      <c r="E27" s="105"/>
      <c r="F27" s="105"/>
      <c r="G27" s="106"/>
      <c r="H27" s="106"/>
      <c r="I27" s="106"/>
      <c r="J27" s="105"/>
      <c r="K27" s="105"/>
      <c r="L27" s="105"/>
      <c r="M27" s="105"/>
      <c r="N27" s="105"/>
      <c r="O27" s="105"/>
      <c r="S27" s="269"/>
    </row>
    <row r="28" spans="1:20" s="40" customFormat="1" ht="15.75" thickBot="1" x14ac:dyDescent="0.3">
      <c r="A28" s="37"/>
      <c r="B28" s="77"/>
      <c r="C28" s="77"/>
      <c r="D28" s="77"/>
      <c r="E28" s="37"/>
      <c r="F28" s="37"/>
      <c r="G28" s="77"/>
      <c r="H28" s="77"/>
      <c r="I28" s="77"/>
      <c r="J28" s="37"/>
      <c r="K28" s="37"/>
      <c r="L28" s="37"/>
      <c r="M28" s="37"/>
      <c r="N28" s="37"/>
      <c r="O28" s="37"/>
      <c r="Q28" s="262" t="s">
        <v>214</v>
      </c>
      <c r="R28" s="263"/>
      <c r="S28" s="263"/>
      <c r="T28" s="264">
        <f>(S18+S26)*R29</f>
        <v>5394.5058689890202</v>
      </c>
    </row>
    <row r="29" spans="1:20" s="40" customFormat="1" ht="15.75" thickBot="1" x14ac:dyDescent="0.3">
      <c r="A29" s="37"/>
      <c r="B29" s="77"/>
      <c r="C29" s="77"/>
      <c r="D29" s="77"/>
      <c r="E29" s="37"/>
      <c r="F29" s="37"/>
      <c r="G29" s="77"/>
      <c r="H29" s="77"/>
      <c r="I29" s="77"/>
      <c r="J29" s="37"/>
      <c r="K29" s="37"/>
      <c r="L29" s="37"/>
      <c r="M29" s="37"/>
      <c r="N29" s="37"/>
      <c r="O29" s="37"/>
      <c r="P29" s="37"/>
      <c r="Q29" s="265" t="s">
        <v>215</v>
      </c>
      <c r="R29" s="69">
        <f>Evaluering!C11</f>
        <v>0.1</v>
      </c>
      <c r="S29" s="266" t="s">
        <v>40</v>
      </c>
      <c r="T29" s="267">
        <f>SUM(T28*R29)</f>
        <v>539.45058689890209</v>
      </c>
    </row>
    <row r="30" spans="1:20" s="40" customFormat="1" ht="15" x14ac:dyDescent="0.25">
      <c r="A30" s="37"/>
      <c r="B30" s="77"/>
      <c r="C30" s="77"/>
      <c r="D30" s="77"/>
      <c r="E30" s="37"/>
      <c r="F30" s="37"/>
      <c r="G30" s="77"/>
      <c r="H30" s="77"/>
      <c r="I30" s="77"/>
      <c r="J30" s="37"/>
      <c r="K30" s="37"/>
      <c r="L30" s="37"/>
      <c r="M30" s="37"/>
      <c r="N30" s="37"/>
      <c r="O30" s="37"/>
      <c r="P30" s="37"/>
      <c r="Q30" s="37"/>
      <c r="R30" s="37"/>
      <c r="S30" s="37"/>
      <c r="T30" s="78"/>
    </row>
    <row r="31" spans="1:20" s="40" customFormat="1" ht="15" x14ac:dyDescent="0.25">
      <c r="A31" s="37"/>
      <c r="B31" s="77"/>
      <c r="C31" s="77"/>
      <c r="D31" s="77"/>
      <c r="E31" s="37"/>
      <c r="F31" s="37"/>
      <c r="G31" s="77"/>
      <c r="H31" s="77"/>
      <c r="I31" s="77"/>
      <c r="J31" s="37"/>
      <c r="K31" s="37"/>
      <c r="L31" s="37"/>
      <c r="M31" s="37"/>
      <c r="N31" s="37"/>
      <c r="O31" s="37"/>
      <c r="P31" s="37"/>
      <c r="Q31" s="37"/>
      <c r="R31" s="37"/>
      <c r="S31" s="37"/>
    </row>
    <row r="32" spans="1:20" ht="15" x14ac:dyDescent="0.25">
      <c r="A32" s="40"/>
      <c r="B32" s="58"/>
      <c r="C32" s="58"/>
      <c r="D32" s="58"/>
      <c r="E32" s="40"/>
      <c r="F32" s="40"/>
      <c r="G32" s="58"/>
      <c r="H32" s="58"/>
      <c r="I32" s="58"/>
      <c r="J32" s="40"/>
      <c r="K32" s="40"/>
      <c r="L32" s="40"/>
      <c r="M32" s="40"/>
      <c r="N32" s="40"/>
      <c r="O32" s="40"/>
      <c r="Q32" s="37"/>
      <c r="R32" s="37"/>
      <c r="S32" s="37"/>
      <c r="T32" s="37"/>
    </row>
    <row r="33" spans="17:20" ht="15" x14ac:dyDescent="0.25">
      <c r="Q33" s="37"/>
      <c r="R33" s="37"/>
      <c r="S33" s="37"/>
      <c r="T33" s="37"/>
    </row>
    <row r="34" spans="17:20" ht="15" x14ac:dyDescent="0.25">
      <c r="T34" s="37"/>
    </row>
    <row r="35" spans="17:20" ht="15" x14ac:dyDescent="0.25">
      <c r="T35" s="37"/>
    </row>
  </sheetData>
  <mergeCells count="1">
    <mergeCell ref="A1:O1"/>
  </mergeCells>
  <pageMargins left="0.70866141732283472" right="0.70866141732283472" top="0.74803149606299213" bottom="0.74803149606299213" header="0.31496062992125984" footer="0.31496062992125984"/>
  <pageSetup paperSize="8" scale="83"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1"/>
  <sheetViews>
    <sheetView zoomScale="90" zoomScaleNormal="90" workbookViewId="0">
      <pane ySplit="1" topLeftCell="A23" activePane="bottomLeft" state="frozen"/>
      <selection pane="bottomLeft" activeCell="F27" sqref="F27:I27"/>
    </sheetView>
  </sheetViews>
  <sheetFormatPr defaultColWidth="9.140625" defaultRowHeight="12.75" x14ac:dyDescent="0.2"/>
  <cols>
    <col min="1" max="1" width="76.5703125" style="296" customWidth="1"/>
    <col min="2" max="2" width="13.42578125" style="293" customWidth="1"/>
    <col min="3" max="3" width="14.7109375" style="294" customWidth="1"/>
    <col min="4" max="4" width="15.85546875" style="294" customWidth="1"/>
    <col min="5" max="7" width="16.28515625" style="294" customWidth="1"/>
    <col min="8" max="8" width="17.140625" style="294" customWidth="1"/>
    <col min="9" max="9" width="16.7109375" style="294" customWidth="1"/>
    <col min="10" max="10" width="21.7109375" style="294" customWidth="1"/>
    <col min="11" max="11" width="19.5703125" style="295" customWidth="1"/>
    <col min="12" max="16384" width="9.140625" style="295"/>
  </cols>
  <sheetData>
    <row r="1" spans="1:13" ht="21" x14ac:dyDescent="0.2">
      <c r="A1" s="272" t="s">
        <v>240</v>
      </c>
    </row>
    <row r="2" spans="1:13" ht="13.5" thickBot="1" x14ac:dyDescent="0.25">
      <c r="K2" s="296"/>
      <c r="L2" s="296"/>
      <c r="M2" s="296"/>
    </row>
    <row r="3" spans="1:13" ht="30.75" thickBot="1" x14ac:dyDescent="0.25">
      <c r="A3" s="297" t="s">
        <v>142</v>
      </c>
      <c r="B3" s="298" t="s">
        <v>203</v>
      </c>
      <c r="C3" s="299" t="s">
        <v>136</v>
      </c>
      <c r="D3" s="299" t="s">
        <v>137</v>
      </c>
      <c r="E3" s="299" t="s">
        <v>138</v>
      </c>
      <c r="F3" s="299" t="s">
        <v>139</v>
      </c>
      <c r="G3" s="299" t="s">
        <v>140</v>
      </c>
      <c r="H3" s="298" t="s">
        <v>141</v>
      </c>
      <c r="I3" s="300" t="s">
        <v>34</v>
      </c>
      <c r="J3" s="301" t="s">
        <v>3</v>
      </c>
    </row>
    <row r="4" spans="1:13" ht="15.75" thickBot="1" x14ac:dyDescent="0.3">
      <c r="A4" s="302" t="s">
        <v>143</v>
      </c>
      <c r="B4" s="303" t="s">
        <v>218</v>
      </c>
      <c r="C4" s="304"/>
      <c r="D4" s="304"/>
      <c r="E4" s="304"/>
      <c r="F4" s="304"/>
      <c r="G4" s="304"/>
      <c r="H4" s="304"/>
      <c r="I4" s="305"/>
      <c r="J4" s="306"/>
    </row>
    <row r="5" spans="1:13" ht="15" x14ac:dyDescent="0.25">
      <c r="A5" s="307" t="s">
        <v>222</v>
      </c>
      <c r="B5" s="308">
        <v>10</v>
      </c>
      <c r="C5" s="309"/>
      <c r="D5" s="309"/>
      <c r="E5" s="310"/>
      <c r="F5" s="310">
        <v>10000</v>
      </c>
      <c r="G5" s="311">
        <v>0.1</v>
      </c>
      <c r="H5" s="312">
        <f>(1-G5)*F5</f>
        <v>9000</v>
      </c>
      <c r="I5" s="313">
        <f>B5*H5</f>
        <v>90000</v>
      </c>
      <c r="J5" s="314"/>
    </row>
    <row r="6" spans="1:13" ht="15" x14ac:dyDescent="0.25">
      <c r="A6" s="315" t="s">
        <v>223</v>
      </c>
      <c r="B6" s="308">
        <v>10</v>
      </c>
      <c r="C6" s="316"/>
      <c r="D6" s="316"/>
      <c r="E6" s="317"/>
      <c r="F6" s="317"/>
      <c r="G6" s="318">
        <v>0</v>
      </c>
      <c r="H6" s="319">
        <f>(1-G6)*F6</f>
        <v>0</v>
      </c>
      <c r="I6" s="320">
        <f>B6*H6</f>
        <v>0</v>
      </c>
      <c r="J6" s="321"/>
    </row>
    <row r="7" spans="1:13" ht="15.75" thickBot="1" x14ac:dyDescent="0.3">
      <c r="A7" s="315" t="s">
        <v>224</v>
      </c>
      <c r="B7" s="308">
        <v>10</v>
      </c>
      <c r="C7" s="316"/>
      <c r="D7" s="316"/>
      <c r="E7" s="317"/>
      <c r="F7" s="317"/>
      <c r="G7" s="318">
        <v>0</v>
      </c>
      <c r="H7" s="319">
        <f>(1-G7)*F7</f>
        <v>0</v>
      </c>
      <c r="I7" s="320">
        <f>B7*H7</f>
        <v>0</v>
      </c>
      <c r="J7" s="321"/>
    </row>
    <row r="8" spans="1:13" ht="15.75" thickBot="1" x14ac:dyDescent="0.3">
      <c r="A8" s="302" t="s">
        <v>147</v>
      </c>
      <c r="B8" s="303"/>
      <c r="C8" s="304"/>
      <c r="D8" s="304"/>
      <c r="E8" s="304"/>
      <c r="F8" s="304"/>
      <c r="G8" s="304"/>
      <c r="H8" s="304"/>
      <c r="I8" s="305"/>
      <c r="J8" s="306"/>
    </row>
    <row r="9" spans="1:13" ht="15" x14ac:dyDescent="0.25">
      <c r="A9" s="307" t="s">
        <v>148</v>
      </c>
      <c r="B9" s="308">
        <v>10</v>
      </c>
      <c r="C9" s="309"/>
      <c r="D9" s="309"/>
      <c r="E9" s="310"/>
      <c r="F9" s="310"/>
      <c r="G9" s="311">
        <v>0</v>
      </c>
      <c r="H9" s="319">
        <f>(1-G9)*F9</f>
        <v>0</v>
      </c>
      <c r="I9" s="320">
        <f>B9*H9</f>
        <v>0</v>
      </c>
      <c r="J9" s="322"/>
    </row>
    <row r="10" spans="1:13" ht="15.75" thickBot="1" x14ac:dyDescent="0.3">
      <c r="A10" s="307" t="s">
        <v>225</v>
      </c>
      <c r="B10" s="308">
        <v>10</v>
      </c>
      <c r="C10" s="309"/>
      <c r="D10" s="309"/>
      <c r="E10" s="310"/>
      <c r="F10" s="310"/>
      <c r="G10" s="311">
        <v>0</v>
      </c>
      <c r="H10" s="319">
        <f>(1-G10)*F10</f>
        <v>0</v>
      </c>
      <c r="I10" s="320">
        <f>B10*H10</f>
        <v>0</v>
      </c>
      <c r="J10" s="322"/>
    </row>
    <row r="11" spans="1:13" ht="15.75" thickBot="1" x14ac:dyDescent="0.3">
      <c r="A11" s="302" t="s">
        <v>149</v>
      </c>
      <c r="B11" s="303"/>
      <c r="C11" s="304"/>
      <c r="D11" s="304"/>
      <c r="E11" s="304"/>
      <c r="F11" s="304"/>
      <c r="G11" s="304"/>
      <c r="H11" s="304"/>
      <c r="I11" s="305"/>
      <c r="J11" s="306"/>
    </row>
    <row r="12" spans="1:13" ht="15" x14ac:dyDescent="0.25">
      <c r="A12" s="315" t="s">
        <v>148</v>
      </c>
      <c r="B12" s="308">
        <v>10</v>
      </c>
      <c r="C12" s="316"/>
      <c r="D12" s="316"/>
      <c r="E12" s="317"/>
      <c r="F12" s="317"/>
      <c r="G12" s="318">
        <v>0</v>
      </c>
      <c r="H12" s="319">
        <f>(1-G12)*F12</f>
        <v>0</v>
      </c>
      <c r="I12" s="320">
        <f>B12*H12</f>
        <v>0</v>
      </c>
      <c r="J12" s="321"/>
    </row>
    <row r="13" spans="1:13" ht="15.75" thickBot="1" x14ac:dyDescent="0.3">
      <c r="A13" s="315" t="s">
        <v>225</v>
      </c>
      <c r="B13" s="308">
        <v>10</v>
      </c>
      <c r="C13" s="316"/>
      <c r="D13" s="316"/>
      <c r="E13" s="317"/>
      <c r="F13" s="317"/>
      <c r="G13" s="318">
        <v>0</v>
      </c>
      <c r="H13" s="319">
        <f>(1-G13)*F13</f>
        <v>0</v>
      </c>
      <c r="I13" s="320">
        <f>B13*H13</f>
        <v>0</v>
      </c>
      <c r="J13" s="321"/>
    </row>
    <row r="14" spans="1:13" ht="15.75" thickBot="1" x14ac:dyDescent="0.3">
      <c r="A14" s="302" t="s">
        <v>150</v>
      </c>
      <c r="B14" s="303"/>
      <c r="C14" s="304"/>
      <c r="D14" s="304"/>
      <c r="E14" s="304"/>
      <c r="F14" s="304"/>
      <c r="G14" s="304"/>
      <c r="H14" s="304"/>
      <c r="I14" s="305"/>
      <c r="J14" s="306"/>
    </row>
    <row r="15" spans="1:13" ht="15" x14ac:dyDescent="0.25">
      <c r="A15" s="315" t="s">
        <v>151</v>
      </c>
      <c r="B15" s="308">
        <v>10</v>
      </c>
      <c r="C15" s="316"/>
      <c r="D15" s="316"/>
      <c r="E15" s="317"/>
      <c r="F15" s="317"/>
      <c r="G15" s="318">
        <v>0</v>
      </c>
      <c r="H15" s="319">
        <f>(1-G15)*F15</f>
        <v>0</v>
      </c>
      <c r="I15" s="320">
        <f>B15*H15</f>
        <v>0</v>
      </c>
      <c r="J15" s="323"/>
    </row>
    <row r="16" spans="1:13" ht="15" x14ac:dyDescent="0.25">
      <c r="A16" s="315" t="s">
        <v>152</v>
      </c>
      <c r="B16" s="308">
        <v>10</v>
      </c>
      <c r="C16" s="316"/>
      <c r="D16" s="316"/>
      <c r="E16" s="317"/>
      <c r="F16" s="317"/>
      <c r="G16" s="318">
        <v>0</v>
      </c>
      <c r="H16" s="319">
        <f>(1-G16)*F16</f>
        <v>0</v>
      </c>
      <c r="I16" s="320">
        <f>B16*H16</f>
        <v>0</v>
      </c>
      <c r="J16" s="323"/>
    </row>
    <row r="17" spans="1:11" ht="15" x14ac:dyDescent="0.25">
      <c r="A17" s="315" t="s">
        <v>153</v>
      </c>
      <c r="B17" s="308">
        <v>10</v>
      </c>
      <c r="C17" s="316"/>
      <c r="D17" s="316"/>
      <c r="E17" s="317"/>
      <c r="F17" s="317"/>
      <c r="G17" s="318">
        <v>0</v>
      </c>
      <c r="H17" s="319">
        <f>(1-G17)*F17</f>
        <v>0</v>
      </c>
      <c r="I17" s="320">
        <f>B17*H17</f>
        <v>0</v>
      </c>
      <c r="J17" s="323"/>
    </row>
    <row r="18" spans="1:11" s="331" customFormat="1" ht="30.75" thickBot="1" x14ac:dyDescent="0.25">
      <c r="A18" s="324" t="s">
        <v>154</v>
      </c>
      <c r="B18" s="325">
        <v>10</v>
      </c>
      <c r="C18" s="326"/>
      <c r="D18" s="326"/>
      <c r="E18" s="327"/>
      <c r="F18" s="327"/>
      <c r="G18" s="328">
        <v>0</v>
      </c>
      <c r="H18" s="329">
        <f>(1-G18)*F18</f>
        <v>0</v>
      </c>
      <c r="I18" s="330">
        <f>B18*H18</f>
        <v>0</v>
      </c>
      <c r="J18" s="323"/>
    </row>
    <row r="19" spans="1:11" ht="15.75" thickBot="1" x14ac:dyDescent="0.25">
      <c r="A19" s="302" t="s">
        <v>170</v>
      </c>
      <c r="B19" s="303"/>
      <c r="C19" s="303"/>
      <c r="D19" s="303"/>
      <c r="E19" s="303"/>
      <c r="F19" s="303"/>
      <c r="G19" s="303"/>
      <c r="H19" s="303"/>
      <c r="I19" s="303"/>
      <c r="J19" s="306"/>
    </row>
    <row r="20" spans="1:11" ht="15.75" thickBot="1" x14ac:dyDescent="0.3">
      <c r="A20" s="315" t="s">
        <v>171</v>
      </c>
      <c r="B20" s="308">
        <v>10</v>
      </c>
      <c r="C20" s="326"/>
      <c r="D20" s="326"/>
      <c r="E20" s="327"/>
      <c r="F20" s="327"/>
      <c r="G20" s="328">
        <v>0</v>
      </c>
      <c r="H20" s="329">
        <f>(1-G20)*F20</f>
        <v>0</v>
      </c>
      <c r="I20" s="330">
        <f>B20*H20</f>
        <v>0</v>
      </c>
      <c r="J20" s="323"/>
    </row>
    <row r="21" spans="1:11" ht="15.75" thickBot="1" x14ac:dyDescent="0.25">
      <c r="A21" s="302" t="s">
        <v>155</v>
      </c>
      <c r="B21" s="303"/>
      <c r="C21" s="303"/>
      <c r="D21" s="303"/>
      <c r="E21" s="303"/>
      <c r="F21" s="303"/>
      <c r="G21" s="303"/>
      <c r="H21" s="303"/>
      <c r="I21" s="303"/>
      <c r="J21" s="306"/>
    </row>
    <row r="22" spans="1:11" ht="15" x14ac:dyDescent="0.25">
      <c r="A22" s="315" t="s">
        <v>156</v>
      </c>
      <c r="B22" s="308">
        <v>10</v>
      </c>
      <c r="C22" s="316"/>
      <c r="D22" s="316"/>
      <c r="E22" s="317"/>
      <c r="F22" s="317"/>
      <c r="G22" s="318">
        <v>0</v>
      </c>
      <c r="H22" s="319">
        <f>(1-G22)*F22</f>
        <v>0</v>
      </c>
      <c r="I22" s="320">
        <f>B22*H22</f>
        <v>0</v>
      </c>
      <c r="J22" s="323"/>
    </row>
    <row r="23" spans="1:11" ht="15" x14ac:dyDescent="0.25">
      <c r="A23" s="315" t="s">
        <v>157</v>
      </c>
      <c r="B23" s="308">
        <v>10</v>
      </c>
      <c r="C23" s="316"/>
      <c r="D23" s="316"/>
      <c r="E23" s="317"/>
      <c r="F23" s="317"/>
      <c r="G23" s="318">
        <v>0</v>
      </c>
      <c r="H23" s="319">
        <f>(1-G23)*F23</f>
        <v>0</v>
      </c>
      <c r="I23" s="320">
        <f>B23*H23</f>
        <v>0</v>
      </c>
      <c r="J23" s="323"/>
    </row>
    <row r="24" spans="1:11" ht="15.75" thickBot="1" x14ac:dyDescent="0.3">
      <c r="A24" s="332" t="s">
        <v>158</v>
      </c>
      <c r="B24" s="333">
        <v>10</v>
      </c>
      <c r="C24" s="334"/>
      <c r="D24" s="334"/>
      <c r="E24" s="334"/>
      <c r="F24" s="334"/>
      <c r="G24" s="335">
        <v>0</v>
      </c>
      <c r="H24" s="336">
        <f>(1-G24)*F24</f>
        <v>0</v>
      </c>
      <c r="I24" s="337">
        <f>B24*H24</f>
        <v>0</v>
      </c>
      <c r="J24" s="338"/>
    </row>
    <row r="25" spans="1:11" x14ac:dyDescent="0.2">
      <c r="A25" s="295"/>
      <c r="B25" s="295"/>
      <c r="C25" s="295"/>
      <c r="D25" s="295"/>
      <c r="E25" s="295"/>
      <c r="F25" s="295"/>
      <c r="G25" s="295"/>
      <c r="H25" s="295"/>
      <c r="I25" s="295"/>
      <c r="J25" s="295"/>
    </row>
    <row r="26" spans="1:11" ht="15.75" thickBot="1" x14ac:dyDescent="0.3">
      <c r="A26" s="339"/>
      <c r="B26" s="340"/>
      <c r="C26" s="341"/>
      <c r="D26" s="341"/>
      <c r="E26" s="342"/>
      <c r="F26" s="342"/>
      <c r="G26" s="342"/>
      <c r="H26" s="341"/>
      <c r="I26" s="341"/>
      <c r="J26" s="343"/>
    </row>
    <row r="27" spans="1:11" ht="120.75" thickBot="1" x14ac:dyDescent="0.25">
      <c r="A27" s="397" t="s">
        <v>239</v>
      </c>
      <c r="B27" s="298" t="s">
        <v>203</v>
      </c>
      <c r="C27" s="299" t="s">
        <v>136</v>
      </c>
      <c r="D27" s="299" t="s">
        <v>137</v>
      </c>
      <c r="E27" s="299" t="s">
        <v>138</v>
      </c>
      <c r="F27" s="394" t="s">
        <v>274</v>
      </c>
      <c r="G27" s="394" t="s">
        <v>275</v>
      </c>
      <c r="H27" s="394" t="s">
        <v>276</v>
      </c>
      <c r="I27" s="394" t="s">
        <v>243</v>
      </c>
      <c r="J27" s="300" t="s">
        <v>34</v>
      </c>
      <c r="K27" s="301" t="s">
        <v>72</v>
      </c>
    </row>
    <row r="28" spans="1:11" ht="15.75" thickBot="1" x14ac:dyDescent="0.3">
      <c r="A28" s="302" t="s">
        <v>143</v>
      </c>
      <c r="B28" s="303"/>
      <c r="C28" s="304"/>
      <c r="D28" s="304"/>
      <c r="E28" s="304"/>
      <c r="F28" s="304"/>
      <c r="G28" s="304"/>
      <c r="H28" s="304"/>
      <c r="I28" s="304"/>
      <c r="J28" s="305"/>
      <c r="K28" s="306"/>
    </row>
    <row r="29" spans="1:11" ht="15" x14ac:dyDescent="0.25">
      <c r="A29" s="315" t="s">
        <v>222</v>
      </c>
      <c r="B29" s="344">
        <v>10</v>
      </c>
      <c r="C29" s="316"/>
      <c r="D29" s="316"/>
      <c r="E29" s="316"/>
      <c r="F29" s="316"/>
      <c r="G29" s="316"/>
      <c r="H29" s="316"/>
      <c r="I29" s="316"/>
      <c r="J29" s="345">
        <f>((F29+G29+H29+I29)/4)*B29</f>
        <v>0</v>
      </c>
      <c r="K29" s="323"/>
    </row>
    <row r="30" spans="1:11" ht="15" x14ac:dyDescent="0.25">
      <c r="A30" s="315" t="s">
        <v>223</v>
      </c>
      <c r="B30" s="344">
        <v>10</v>
      </c>
      <c r="C30" s="316"/>
      <c r="D30" s="316"/>
      <c r="E30" s="316"/>
      <c r="F30" s="316"/>
      <c r="G30" s="316"/>
      <c r="H30" s="316"/>
      <c r="I30" s="316"/>
      <c r="J30" s="345">
        <f t="shared" ref="J30:J45" si="0">((F30+G30+H30+I30)/4)*B30</f>
        <v>0</v>
      </c>
      <c r="K30" s="323"/>
    </row>
    <row r="31" spans="1:11" ht="15.75" thickBot="1" x14ac:dyDescent="0.3">
      <c r="A31" s="315" t="s">
        <v>224</v>
      </c>
      <c r="B31" s="344">
        <v>10</v>
      </c>
      <c r="C31" s="316"/>
      <c r="D31" s="316"/>
      <c r="E31" s="316"/>
      <c r="F31" s="316"/>
      <c r="G31" s="316"/>
      <c r="H31" s="316"/>
      <c r="I31" s="316"/>
      <c r="J31" s="345">
        <f t="shared" si="0"/>
        <v>0</v>
      </c>
      <c r="K31" s="323"/>
    </row>
    <row r="32" spans="1:11" ht="15.75" thickBot="1" x14ac:dyDescent="0.3">
      <c r="A32" s="302" t="s">
        <v>149</v>
      </c>
      <c r="B32" s="303"/>
      <c r="C32" s="304"/>
      <c r="D32" s="304"/>
      <c r="E32" s="304"/>
      <c r="F32" s="304"/>
      <c r="G32" s="304"/>
      <c r="H32" s="304"/>
      <c r="I32" s="304"/>
      <c r="J32" s="304"/>
      <c r="K32" s="306"/>
    </row>
    <row r="33" spans="1:11" ht="15" x14ac:dyDescent="0.25">
      <c r="A33" s="315" t="s">
        <v>148</v>
      </c>
      <c r="B33" s="346">
        <v>10</v>
      </c>
      <c r="C33" s="316"/>
      <c r="D33" s="316"/>
      <c r="E33" s="316"/>
      <c r="F33" s="316"/>
      <c r="G33" s="316"/>
      <c r="H33" s="316"/>
      <c r="I33" s="316"/>
      <c r="J33" s="345">
        <f t="shared" si="0"/>
        <v>0</v>
      </c>
      <c r="K33" s="323"/>
    </row>
    <row r="34" spans="1:11" ht="15.75" thickBot="1" x14ac:dyDescent="0.3">
      <c r="A34" s="307" t="s">
        <v>225</v>
      </c>
      <c r="B34" s="346">
        <v>10</v>
      </c>
      <c r="C34" s="316"/>
      <c r="D34" s="316"/>
      <c r="E34" s="316"/>
      <c r="F34" s="316"/>
      <c r="G34" s="316"/>
      <c r="H34" s="316"/>
      <c r="I34" s="316"/>
      <c r="J34" s="345">
        <f t="shared" si="0"/>
        <v>0</v>
      </c>
      <c r="K34" s="323"/>
    </row>
    <row r="35" spans="1:11" ht="15.75" thickBot="1" x14ac:dyDescent="0.3">
      <c r="A35" s="302" t="s">
        <v>159</v>
      </c>
      <c r="B35" s="303"/>
      <c r="C35" s="304"/>
      <c r="D35" s="304"/>
      <c r="E35" s="304"/>
      <c r="F35" s="304"/>
      <c r="G35" s="304"/>
      <c r="H35" s="304"/>
      <c r="I35" s="304"/>
      <c r="J35" s="304"/>
      <c r="K35" s="306"/>
    </row>
    <row r="36" spans="1:11" ht="15" x14ac:dyDescent="0.25">
      <c r="A36" s="315" t="s">
        <v>151</v>
      </c>
      <c r="B36" s="347">
        <v>10</v>
      </c>
      <c r="C36" s="316"/>
      <c r="D36" s="316"/>
      <c r="E36" s="316"/>
      <c r="F36" s="316"/>
      <c r="G36" s="316"/>
      <c r="H36" s="316"/>
      <c r="I36" s="316"/>
      <c r="J36" s="345">
        <f t="shared" si="0"/>
        <v>0</v>
      </c>
      <c r="K36" s="348"/>
    </row>
    <row r="37" spans="1:11" ht="15" x14ac:dyDescent="0.25">
      <c r="A37" s="315" t="s">
        <v>152</v>
      </c>
      <c r="B37" s="347">
        <v>10</v>
      </c>
      <c r="C37" s="316"/>
      <c r="D37" s="316"/>
      <c r="E37" s="316"/>
      <c r="F37" s="316"/>
      <c r="G37" s="316"/>
      <c r="H37" s="316"/>
      <c r="I37" s="316"/>
      <c r="J37" s="345">
        <f t="shared" si="0"/>
        <v>0</v>
      </c>
      <c r="K37" s="348"/>
    </row>
    <row r="38" spans="1:11" ht="15" x14ac:dyDescent="0.25">
      <c r="A38" s="315" t="s">
        <v>160</v>
      </c>
      <c r="B38" s="347">
        <v>10</v>
      </c>
      <c r="C38" s="316"/>
      <c r="D38" s="316"/>
      <c r="E38" s="349"/>
      <c r="F38" s="349"/>
      <c r="G38" s="349"/>
      <c r="H38" s="349"/>
      <c r="I38" s="349"/>
      <c r="J38" s="345">
        <f t="shared" si="0"/>
        <v>0</v>
      </c>
      <c r="K38" s="348"/>
    </row>
    <row r="39" spans="1:11" s="331" customFormat="1" ht="30.75" thickBot="1" x14ac:dyDescent="0.3">
      <c r="A39" s="324" t="s">
        <v>154</v>
      </c>
      <c r="B39" s="347">
        <v>10</v>
      </c>
      <c r="C39" s="326"/>
      <c r="D39" s="326"/>
      <c r="E39" s="350"/>
      <c r="F39" s="350"/>
      <c r="G39" s="350"/>
      <c r="H39" s="350"/>
      <c r="I39" s="350"/>
      <c r="J39" s="345">
        <f t="shared" si="0"/>
        <v>0</v>
      </c>
      <c r="K39" s="323"/>
    </row>
    <row r="40" spans="1:11" ht="15.75" thickBot="1" x14ac:dyDescent="0.3">
      <c r="A40" s="302" t="s">
        <v>170</v>
      </c>
      <c r="B40" s="303"/>
      <c r="C40" s="304"/>
      <c r="D40" s="304"/>
      <c r="E40" s="304"/>
      <c r="F40" s="304"/>
      <c r="G40" s="304"/>
      <c r="H40" s="304"/>
      <c r="I40" s="304"/>
      <c r="J40" s="304"/>
      <c r="K40" s="306"/>
    </row>
    <row r="41" spans="1:11" ht="15.75" thickBot="1" x14ac:dyDescent="0.3">
      <c r="A41" s="315" t="s">
        <v>171</v>
      </c>
      <c r="B41" s="347">
        <v>10</v>
      </c>
      <c r="C41" s="316"/>
      <c r="D41" s="316"/>
      <c r="E41" s="349"/>
      <c r="F41" s="349"/>
      <c r="G41" s="349"/>
      <c r="H41" s="349"/>
      <c r="I41" s="349"/>
      <c r="J41" s="345">
        <f t="shared" si="0"/>
        <v>0</v>
      </c>
      <c r="K41" s="348"/>
    </row>
    <row r="42" spans="1:11" ht="15.75" thickBot="1" x14ac:dyDescent="0.3">
      <c r="A42" s="302" t="s">
        <v>155</v>
      </c>
      <c r="B42" s="303"/>
      <c r="C42" s="304"/>
      <c r="D42" s="304"/>
      <c r="E42" s="304"/>
      <c r="F42" s="304"/>
      <c r="G42" s="304"/>
      <c r="H42" s="304"/>
      <c r="I42" s="304"/>
      <c r="J42" s="304"/>
      <c r="K42" s="306"/>
    </row>
    <row r="43" spans="1:11" ht="15" x14ac:dyDescent="0.25">
      <c r="A43" s="315" t="s">
        <v>156</v>
      </c>
      <c r="B43" s="351">
        <v>10</v>
      </c>
      <c r="C43" s="316"/>
      <c r="D43" s="316"/>
      <c r="E43" s="316"/>
      <c r="F43" s="316"/>
      <c r="G43" s="316"/>
      <c r="H43" s="316"/>
      <c r="I43" s="316"/>
      <c r="J43" s="345">
        <f t="shared" si="0"/>
        <v>0</v>
      </c>
      <c r="K43" s="348"/>
    </row>
    <row r="44" spans="1:11" ht="15" x14ac:dyDescent="0.25">
      <c r="A44" s="315" t="s">
        <v>157</v>
      </c>
      <c r="B44" s="347">
        <v>10</v>
      </c>
      <c r="C44" s="316"/>
      <c r="D44" s="316"/>
      <c r="E44" s="316"/>
      <c r="F44" s="316"/>
      <c r="G44" s="316"/>
      <c r="H44" s="316"/>
      <c r="I44" s="316"/>
      <c r="J44" s="345">
        <f t="shared" si="0"/>
        <v>0</v>
      </c>
      <c r="K44" s="348"/>
    </row>
    <row r="45" spans="1:11" ht="15.75" thickBot="1" x14ac:dyDescent="0.3">
      <c r="A45" s="315" t="s">
        <v>158</v>
      </c>
      <c r="B45" s="347">
        <v>10</v>
      </c>
      <c r="C45" s="316"/>
      <c r="D45" s="316"/>
      <c r="E45" s="316"/>
      <c r="F45" s="316"/>
      <c r="G45" s="316"/>
      <c r="H45" s="316"/>
      <c r="I45" s="316"/>
      <c r="J45" s="345">
        <f t="shared" si="0"/>
        <v>0</v>
      </c>
      <c r="K45" s="348"/>
    </row>
    <row r="46" spans="1:11" ht="15.75" thickBot="1" x14ac:dyDescent="0.3">
      <c r="A46" s="302" t="s">
        <v>228</v>
      </c>
      <c r="B46" s="303"/>
      <c r="C46" s="304"/>
      <c r="D46" s="304"/>
      <c r="E46" s="304"/>
      <c r="F46" s="304"/>
      <c r="G46" s="304"/>
      <c r="H46" s="304"/>
      <c r="I46" s="304"/>
      <c r="J46" s="304"/>
      <c r="K46" s="306"/>
    </row>
    <row r="47" spans="1:11" x14ac:dyDescent="0.2">
      <c r="A47" s="295"/>
      <c r="B47" s="295"/>
      <c r="C47" s="295"/>
      <c r="D47" s="295"/>
      <c r="E47" s="295"/>
      <c r="F47" s="295"/>
      <c r="G47" s="295"/>
      <c r="H47" s="295"/>
      <c r="I47" s="295"/>
      <c r="J47" s="295"/>
    </row>
    <row r="48" spans="1:11" x14ac:dyDescent="0.2">
      <c r="A48" s="295"/>
      <c r="B48" s="295"/>
      <c r="C48" s="295"/>
      <c r="D48" s="295"/>
      <c r="E48" s="295"/>
      <c r="F48" s="295"/>
      <c r="G48" s="295"/>
      <c r="H48" s="295"/>
      <c r="I48" s="295"/>
      <c r="J48" s="295"/>
    </row>
    <row r="49" spans="1:10" ht="15" x14ac:dyDescent="0.25">
      <c r="A49" s="339"/>
      <c r="B49" s="340"/>
      <c r="C49" s="341"/>
      <c r="D49" s="341"/>
      <c r="E49" s="342"/>
      <c r="F49" s="342"/>
      <c r="G49" s="342"/>
      <c r="H49" s="341"/>
      <c r="I49" s="341"/>
      <c r="J49" s="352"/>
    </row>
    <row r="50" spans="1:10" ht="15" x14ac:dyDescent="0.25">
      <c r="A50" s="339"/>
      <c r="B50" s="340"/>
      <c r="C50" s="353" t="s">
        <v>227</v>
      </c>
      <c r="D50" s="354"/>
      <c r="E50" s="355"/>
      <c r="F50" s="356"/>
      <c r="G50" s="356"/>
      <c r="H50" s="356"/>
      <c r="I50" s="357">
        <f>SUM(I5:I45)</f>
        <v>90000</v>
      </c>
      <c r="J50" s="343"/>
    </row>
    <row r="51" spans="1:10" ht="15" x14ac:dyDescent="0.25">
      <c r="A51" s="339"/>
      <c r="C51" s="354" t="s">
        <v>226</v>
      </c>
      <c r="D51" s="354"/>
      <c r="E51" s="355"/>
      <c r="F51" s="476" t="s">
        <v>34</v>
      </c>
      <c r="G51" s="476"/>
      <c r="H51" s="358">
        <f>Evaluering!C12</f>
        <v>0.2</v>
      </c>
      <c r="I51" s="359">
        <f>I50*H51</f>
        <v>18000</v>
      </c>
      <c r="J51" s="343"/>
    </row>
    <row r="52" spans="1:10" ht="15" x14ac:dyDescent="0.25">
      <c r="A52" s="339"/>
      <c r="B52" s="340"/>
      <c r="C52" s="341"/>
      <c r="D52" s="341"/>
      <c r="E52" s="341"/>
      <c r="F52" s="341"/>
      <c r="G52" s="341"/>
      <c r="H52" s="341"/>
      <c r="I52" s="341"/>
      <c r="J52" s="341"/>
    </row>
    <row r="53" spans="1:10" ht="15" x14ac:dyDescent="0.25">
      <c r="A53" s="339"/>
      <c r="B53" s="340"/>
      <c r="C53" s="341"/>
      <c r="D53" s="341"/>
      <c r="E53" s="341"/>
      <c r="F53" s="341"/>
      <c r="G53" s="341"/>
      <c r="H53" s="341"/>
      <c r="I53" s="341"/>
      <c r="J53" s="341"/>
    </row>
    <row r="54" spans="1:10" ht="15" x14ac:dyDescent="0.25">
      <c r="A54" s="339"/>
      <c r="B54" s="340"/>
      <c r="C54" s="341"/>
      <c r="D54" s="341"/>
      <c r="E54" s="341"/>
      <c r="F54" s="341"/>
      <c r="G54" s="341"/>
      <c r="H54" s="341"/>
      <c r="I54" s="341"/>
      <c r="J54" s="341"/>
    </row>
    <row r="55" spans="1:10" ht="15" x14ac:dyDescent="0.25">
      <c r="A55" s="339"/>
      <c r="B55" s="340"/>
      <c r="C55" s="341"/>
      <c r="D55" s="341"/>
      <c r="E55" s="341"/>
      <c r="F55" s="341"/>
      <c r="G55" s="341"/>
      <c r="H55" s="341"/>
      <c r="I55" s="341"/>
      <c r="J55" s="341"/>
    </row>
    <row r="56" spans="1:10" ht="15" x14ac:dyDescent="0.25">
      <c r="A56" s="339"/>
      <c r="B56" s="340"/>
      <c r="C56" s="341"/>
      <c r="D56" s="341"/>
      <c r="E56" s="341"/>
      <c r="F56" s="341"/>
      <c r="G56" s="341"/>
      <c r="H56" s="341"/>
      <c r="I56" s="341"/>
      <c r="J56" s="341"/>
    </row>
    <row r="57" spans="1:10" ht="15" x14ac:dyDescent="0.25">
      <c r="C57" s="341"/>
      <c r="D57" s="341"/>
      <c r="E57" s="341"/>
      <c r="F57" s="341"/>
      <c r="G57" s="341"/>
      <c r="H57" s="341"/>
    </row>
    <row r="58" spans="1:10" ht="15" x14ac:dyDescent="0.25">
      <c r="C58" s="341"/>
      <c r="D58" s="341"/>
      <c r="E58" s="341"/>
      <c r="F58" s="341"/>
      <c r="G58" s="341"/>
      <c r="H58" s="341"/>
    </row>
    <row r="59" spans="1:10" ht="15" x14ac:dyDescent="0.25">
      <c r="C59" s="341"/>
      <c r="D59" s="341"/>
      <c r="E59" s="341"/>
      <c r="F59" s="341"/>
      <c r="G59" s="341"/>
      <c r="H59" s="341"/>
    </row>
    <row r="60" spans="1:10" ht="15" x14ac:dyDescent="0.25">
      <c r="C60" s="341"/>
      <c r="D60" s="341"/>
      <c r="E60" s="341"/>
      <c r="F60" s="341"/>
      <c r="G60" s="341"/>
      <c r="H60" s="341"/>
    </row>
    <row r="61" spans="1:10" ht="15" x14ac:dyDescent="0.25">
      <c r="C61" s="341"/>
      <c r="D61" s="341"/>
      <c r="E61" s="341"/>
      <c r="F61" s="341"/>
      <c r="G61" s="341"/>
      <c r="H61" s="341"/>
    </row>
  </sheetData>
  <mergeCells count="1">
    <mergeCell ref="F51:G5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7"/>
  <sheetViews>
    <sheetView zoomScaleNormal="100" workbookViewId="0">
      <selection activeCell="I23" sqref="I23"/>
    </sheetView>
  </sheetViews>
  <sheetFormatPr defaultColWidth="9.140625" defaultRowHeight="12.75" x14ac:dyDescent="0.2"/>
  <cols>
    <col min="1" max="1" width="81" style="128" customWidth="1"/>
    <col min="2" max="2" width="16.7109375" style="128" customWidth="1"/>
    <col min="3" max="3" width="18.140625" style="288" customWidth="1"/>
    <col min="4" max="4" width="16.85546875" style="275" customWidth="1"/>
    <col min="5" max="5" width="21" style="128" customWidth="1"/>
    <col min="6" max="16384" width="9.140625" style="128"/>
  </cols>
  <sheetData>
    <row r="1" spans="1:5" ht="21" x14ac:dyDescent="0.25">
      <c r="A1" s="272" t="s">
        <v>234</v>
      </c>
      <c r="B1" s="276"/>
      <c r="C1" s="285"/>
      <c r="D1" s="283"/>
      <c r="E1" s="276"/>
    </row>
    <row r="2" spans="1:5" ht="15.75" thickBot="1" x14ac:dyDescent="0.3">
      <c r="A2" s="276"/>
      <c r="B2" s="276"/>
      <c r="C2" s="285"/>
      <c r="D2" s="283"/>
      <c r="E2" s="276"/>
    </row>
    <row r="3" spans="1:5" ht="30.75" thickBot="1" x14ac:dyDescent="0.25">
      <c r="A3" s="393" t="s">
        <v>161</v>
      </c>
      <c r="B3" s="360" t="s">
        <v>203</v>
      </c>
      <c r="C3" s="360" t="s">
        <v>162</v>
      </c>
      <c r="D3" s="394" t="s">
        <v>34</v>
      </c>
      <c r="E3" s="395" t="s">
        <v>3</v>
      </c>
    </row>
    <row r="4" spans="1:5" ht="15.75" thickBot="1" x14ac:dyDescent="0.3">
      <c r="A4" s="391"/>
      <c r="B4" s="477" t="s">
        <v>230</v>
      </c>
      <c r="C4" s="478"/>
      <c r="D4" s="479"/>
      <c r="E4" s="392"/>
    </row>
    <row r="5" spans="1:5" ht="15.75" thickBot="1" x14ac:dyDescent="0.3">
      <c r="A5" s="362" t="s">
        <v>143</v>
      </c>
      <c r="B5" s="363" t="s">
        <v>218</v>
      </c>
      <c r="C5" s="364" t="s">
        <v>229</v>
      </c>
      <c r="D5" s="365"/>
      <c r="E5" s="366"/>
    </row>
    <row r="6" spans="1:5" ht="15" x14ac:dyDescent="0.25">
      <c r="A6" s="376" t="s">
        <v>144</v>
      </c>
      <c r="B6" s="274">
        <v>10</v>
      </c>
      <c r="C6" s="291">
        <v>1000</v>
      </c>
      <c r="D6" s="361">
        <f>C6*B6</f>
        <v>10000</v>
      </c>
      <c r="E6" s="377"/>
    </row>
    <row r="7" spans="1:5" ht="15" x14ac:dyDescent="0.25">
      <c r="A7" s="378" t="s">
        <v>145</v>
      </c>
      <c r="B7" s="274">
        <v>10</v>
      </c>
      <c r="C7" s="292"/>
      <c r="D7" s="277">
        <f t="shared" ref="D7:D17" si="0">C7*B7</f>
        <v>0</v>
      </c>
      <c r="E7" s="379"/>
    </row>
    <row r="8" spans="1:5" ht="15.75" thickBot="1" x14ac:dyDescent="0.3">
      <c r="A8" s="380" t="s">
        <v>146</v>
      </c>
      <c r="B8" s="367">
        <v>10</v>
      </c>
      <c r="C8" s="368"/>
      <c r="D8" s="369">
        <f t="shared" si="0"/>
        <v>0</v>
      </c>
      <c r="E8" s="381"/>
    </row>
    <row r="9" spans="1:5" ht="15.75" thickBot="1" x14ac:dyDescent="0.3">
      <c r="A9" s="396" t="s">
        <v>150</v>
      </c>
      <c r="B9" s="363"/>
      <c r="C9" s="370"/>
      <c r="D9" s="365"/>
      <c r="E9" s="366"/>
    </row>
    <row r="10" spans="1:5" ht="15" x14ac:dyDescent="0.25">
      <c r="A10" s="382" t="s">
        <v>151</v>
      </c>
      <c r="B10" s="274">
        <v>10</v>
      </c>
      <c r="C10" s="291"/>
      <c r="D10" s="361">
        <f t="shared" si="0"/>
        <v>0</v>
      </c>
      <c r="E10" s="377"/>
    </row>
    <row r="11" spans="1:5" ht="15" x14ac:dyDescent="0.25">
      <c r="A11" s="383" t="s">
        <v>152</v>
      </c>
      <c r="B11" s="274">
        <v>10</v>
      </c>
      <c r="C11" s="292"/>
      <c r="D11" s="277">
        <f t="shared" si="0"/>
        <v>0</v>
      </c>
      <c r="E11" s="379"/>
    </row>
    <row r="12" spans="1:5" ht="15" x14ac:dyDescent="0.25">
      <c r="A12" s="383" t="s">
        <v>163</v>
      </c>
      <c r="B12" s="274">
        <v>10</v>
      </c>
      <c r="C12" s="292"/>
      <c r="D12" s="277">
        <f t="shared" si="0"/>
        <v>0</v>
      </c>
      <c r="E12" s="379"/>
    </row>
    <row r="13" spans="1:5" ht="30.75" thickBot="1" x14ac:dyDescent="0.3">
      <c r="A13" s="384" t="s">
        <v>154</v>
      </c>
      <c r="B13" s="367">
        <v>10</v>
      </c>
      <c r="C13" s="371"/>
      <c r="D13" s="369">
        <f t="shared" si="0"/>
        <v>0</v>
      </c>
      <c r="E13" s="381"/>
    </row>
    <row r="14" spans="1:5" ht="15.75" thickBot="1" x14ac:dyDescent="0.3">
      <c r="A14" s="396" t="s">
        <v>155</v>
      </c>
      <c r="B14" s="363"/>
      <c r="C14" s="370"/>
      <c r="D14" s="363"/>
      <c r="E14" s="366"/>
    </row>
    <row r="15" spans="1:5" ht="15" x14ac:dyDescent="0.25">
      <c r="A15" s="382" t="s">
        <v>156</v>
      </c>
      <c r="B15" s="274">
        <v>10</v>
      </c>
      <c r="C15" s="291"/>
      <c r="D15" s="361">
        <f t="shared" si="0"/>
        <v>0</v>
      </c>
      <c r="E15" s="377"/>
    </row>
    <row r="16" spans="1:5" ht="15" x14ac:dyDescent="0.25">
      <c r="A16" s="383" t="s">
        <v>157</v>
      </c>
      <c r="B16" s="274">
        <v>10</v>
      </c>
      <c r="C16" s="291"/>
      <c r="D16" s="277">
        <f t="shared" si="0"/>
        <v>0</v>
      </c>
      <c r="E16" s="379"/>
    </row>
    <row r="17" spans="1:5" ht="15.75" thickBot="1" x14ac:dyDescent="0.3">
      <c r="A17" s="384" t="s">
        <v>158</v>
      </c>
      <c r="B17" s="367">
        <v>10</v>
      </c>
      <c r="C17" s="371"/>
      <c r="D17" s="369">
        <f t="shared" si="0"/>
        <v>0</v>
      </c>
      <c r="E17" s="381"/>
    </row>
    <row r="18" spans="1:5" ht="15.75" thickBot="1" x14ac:dyDescent="0.3">
      <c r="A18" s="362" t="s">
        <v>170</v>
      </c>
      <c r="B18" s="363"/>
      <c r="C18" s="363"/>
      <c r="D18" s="363"/>
      <c r="E18" s="372"/>
    </row>
    <row r="19" spans="1:5" ht="15.75" thickBot="1" x14ac:dyDescent="0.3">
      <c r="A19" s="373" t="s">
        <v>171</v>
      </c>
      <c r="B19" s="367">
        <v>10</v>
      </c>
      <c r="C19" s="368"/>
      <c r="D19" s="374"/>
      <c r="E19" s="385"/>
    </row>
    <row r="20" spans="1:5" ht="15.75" thickBot="1" x14ac:dyDescent="0.3">
      <c r="A20" s="396" t="s">
        <v>245</v>
      </c>
      <c r="B20" s="363" t="s">
        <v>231</v>
      </c>
      <c r="C20" s="375" t="s">
        <v>164</v>
      </c>
      <c r="D20" s="365"/>
      <c r="E20" s="366"/>
    </row>
    <row r="21" spans="1:5" ht="15" x14ac:dyDescent="0.25">
      <c r="A21" s="382" t="s">
        <v>172</v>
      </c>
      <c r="B21" s="274">
        <v>10</v>
      </c>
      <c r="C21" s="291"/>
      <c r="D21" s="361">
        <f t="shared" ref="D21:D22" si="1">C21*B21</f>
        <v>0</v>
      </c>
      <c r="E21" s="377"/>
    </row>
    <row r="22" spans="1:5" ht="15.75" thickBot="1" x14ac:dyDescent="0.3">
      <c r="A22" s="386" t="s">
        <v>244</v>
      </c>
      <c r="B22" s="387">
        <v>10</v>
      </c>
      <c r="C22" s="388"/>
      <c r="D22" s="389">
        <f t="shared" si="1"/>
        <v>0</v>
      </c>
      <c r="E22" s="390"/>
    </row>
    <row r="23" spans="1:5" ht="15" x14ac:dyDescent="0.25">
      <c r="A23" s="284"/>
      <c r="B23" s="284"/>
      <c r="C23" s="284"/>
      <c r="D23" s="284"/>
      <c r="E23" s="278"/>
    </row>
    <row r="24" spans="1:5" ht="15" x14ac:dyDescent="0.25">
      <c r="A24" s="284"/>
      <c r="B24" s="284"/>
      <c r="C24" s="284"/>
      <c r="D24" s="284"/>
      <c r="E24" s="278"/>
    </row>
    <row r="25" spans="1:5" ht="15" x14ac:dyDescent="0.25">
      <c r="A25" s="129" t="s">
        <v>233</v>
      </c>
      <c r="B25" s="279"/>
      <c r="C25" s="286"/>
      <c r="D25" s="289">
        <f>SUM(D6:D22)</f>
        <v>10000</v>
      </c>
      <c r="E25" s="280"/>
    </row>
    <row r="26" spans="1:5" ht="15" x14ac:dyDescent="0.25">
      <c r="A26" s="130" t="s">
        <v>232</v>
      </c>
      <c r="B26" s="281"/>
      <c r="C26" s="287">
        <f>Evaluering!C13</f>
        <v>0.05</v>
      </c>
      <c r="D26" s="290">
        <f>D25*C26</f>
        <v>500</v>
      </c>
      <c r="E26" s="282"/>
    </row>
    <row r="27" spans="1:5" ht="15" x14ac:dyDescent="0.25">
      <c r="A27" s="276"/>
      <c r="B27" s="276"/>
      <c r="C27" s="285"/>
      <c r="D27" s="283"/>
      <c r="E27" s="276"/>
    </row>
  </sheetData>
  <mergeCells count="1">
    <mergeCell ref="B4:D4"/>
  </mergeCell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4"/>
    <pageSetUpPr fitToPage="1"/>
  </sheetPr>
  <dimension ref="A1:M34"/>
  <sheetViews>
    <sheetView zoomScale="70" zoomScaleNormal="70" workbookViewId="0">
      <selection activeCell="C9" sqref="C9"/>
    </sheetView>
  </sheetViews>
  <sheetFormatPr defaultColWidth="9.140625" defaultRowHeight="13.5" x14ac:dyDescent="0.25"/>
  <cols>
    <col min="1" max="1" width="2.140625" style="1" customWidth="1"/>
    <col min="2" max="2" width="9.140625" style="1"/>
    <col min="3" max="3" width="11" style="1" bestFit="1" customWidth="1"/>
    <col min="4" max="6" width="9.140625" style="1"/>
    <col min="7" max="7" width="3.7109375" style="1" customWidth="1"/>
    <col min="8" max="8" width="15.140625" style="1" bestFit="1" customWidth="1"/>
    <col min="9" max="9" width="6.5703125" style="1" customWidth="1"/>
    <col min="10" max="10" width="31" style="1" customWidth="1"/>
    <col min="11" max="16384" width="9.140625" style="1"/>
  </cols>
  <sheetData>
    <row r="1" spans="1:13" x14ac:dyDescent="0.25">
      <c r="A1" s="3"/>
      <c r="B1" s="3"/>
      <c r="C1" s="3"/>
      <c r="D1" s="3"/>
      <c r="E1" s="3"/>
      <c r="F1" s="3"/>
      <c r="G1" s="3"/>
      <c r="H1" s="3"/>
      <c r="I1" s="3"/>
      <c r="J1" s="3"/>
      <c r="K1" s="3"/>
      <c r="L1" s="3"/>
      <c r="M1" s="3"/>
    </row>
    <row r="2" spans="1:13" ht="34.5" customHeight="1" x14ac:dyDescent="0.25">
      <c r="A2" s="3"/>
      <c r="B2" s="481" t="s">
        <v>121</v>
      </c>
      <c r="C2" s="481"/>
      <c r="D2" s="481"/>
      <c r="E2" s="481"/>
      <c r="F2" s="481"/>
      <c r="G2" s="481"/>
      <c r="H2" s="481"/>
      <c r="I2" s="481"/>
      <c r="J2" s="481"/>
      <c r="K2" s="481"/>
      <c r="L2" s="481"/>
      <c r="M2" s="18"/>
    </row>
    <row r="3" spans="1:13" x14ac:dyDescent="0.25">
      <c r="A3" s="3"/>
      <c r="B3" s="18"/>
      <c r="C3" s="18"/>
      <c r="D3" s="18"/>
      <c r="E3" s="18"/>
      <c r="F3" s="18"/>
      <c r="G3" s="18"/>
      <c r="H3" s="18"/>
      <c r="I3" s="18"/>
      <c r="J3" s="18"/>
      <c r="K3" s="18"/>
      <c r="L3" s="18"/>
      <c r="M3" s="18"/>
    </row>
    <row r="4" spans="1:13" x14ac:dyDescent="0.25">
      <c r="A4" s="3"/>
      <c r="B4" s="18"/>
      <c r="C4" s="18"/>
      <c r="D4" s="18"/>
      <c r="E4" s="18"/>
      <c r="F4" s="18"/>
      <c r="G4" s="18"/>
      <c r="H4" s="18"/>
      <c r="I4" s="18"/>
      <c r="J4" s="18"/>
      <c r="K4" s="18"/>
      <c r="L4" s="18"/>
      <c r="M4" s="18"/>
    </row>
    <row r="5" spans="1:13" ht="18.75" x14ac:dyDescent="0.3">
      <c r="A5" s="3"/>
      <c r="B5" s="109" t="s">
        <v>120</v>
      </c>
      <c r="C5" s="18"/>
      <c r="D5" s="18"/>
      <c r="E5" s="18"/>
      <c r="F5" s="18"/>
      <c r="G5" s="18"/>
      <c r="H5" s="18"/>
      <c r="I5" s="18"/>
      <c r="J5" s="18"/>
      <c r="K5" s="18"/>
      <c r="L5" s="18"/>
      <c r="M5" s="18"/>
    </row>
    <row r="6" spans="1:13" x14ac:dyDescent="0.25">
      <c r="A6" s="3"/>
      <c r="B6" s="18"/>
      <c r="C6" s="18"/>
      <c r="D6" s="18"/>
      <c r="E6" s="18"/>
      <c r="F6" s="18"/>
      <c r="G6" s="18"/>
      <c r="H6" s="18"/>
      <c r="I6" s="18"/>
      <c r="J6" s="18"/>
      <c r="K6" s="18"/>
      <c r="L6" s="18"/>
      <c r="M6" s="18"/>
    </row>
    <row r="7" spans="1:13" x14ac:dyDescent="0.25">
      <c r="A7" s="3"/>
      <c r="B7" s="18"/>
      <c r="C7" s="18"/>
      <c r="D7" s="18"/>
      <c r="E7" s="18"/>
      <c r="F7" s="18"/>
      <c r="G7" s="18"/>
      <c r="H7" s="18"/>
      <c r="I7" s="18"/>
      <c r="J7" s="18"/>
      <c r="K7" s="18"/>
      <c r="L7" s="18"/>
      <c r="M7" s="18"/>
    </row>
    <row r="8" spans="1:13" ht="15.75" x14ac:dyDescent="0.25">
      <c r="A8" s="3"/>
      <c r="B8" s="110" t="s">
        <v>58</v>
      </c>
      <c r="C8" s="110"/>
      <c r="D8" s="111"/>
      <c r="E8" s="111"/>
      <c r="F8" s="111"/>
      <c r="G8" s="111"/>
      <c r="H8" s="111"/>
      <c r="I8" s="111"/>
      <c r="J8" s="111"/>
      <c r="K8" s="111"/>
      <c r="L8" s="111"/>
      <c r="M8" s="111"/>
    </row>
    <row r="9" spans="1:13" ht="15.75" x14ac:dyDescent="0.25">
      <c r="A9" s="3"/>
      <c r="B9" s="111" t="s">
        <v>50</v>
      </c>
      <c r="C9" s="123">
        <v>0.5</v>
      </c>
      <c r="D9" s="111" t="s">
        <v>51</v>
      </c>
      <c r="E9" s="111"/>
      <c r="F9" s="111" t="s">
        <v>52</v>
      </c>
      <c r="G9" s="111"/>
      <c r="H9" s="124">
        <f>SUM(Kaffe!U49)</f>
        <v>67982.310238305392</v>
      </c>
      <c r="I9" s="113"/>
      <c r="J9" s="114" t="s">
        <v>59</v>
      </c>
      <c r="K9" s="111"/>
      <c r="L9" s="111"/>
      <c r="M9" s="111"/>
    </row>
    <row r="10" spans="1:13" ht="15.75" x14ac:dyDescent="0.25">
      <c r="A10" s="3"/>
      <c r="B10" s="111" t="s">
        <v>53</v>
      </c>
      <c r="C10" s="123">
        <v>0.15</v>
      </c>
      <c r="D10" s="111" t="s">
        <v>54</v>
      </c>
      <c r="E10" s="111"/>
      <c r="F10" s="111" t="s">
        <v>52</v>
      </c>
      <c r="G10" s="111"/>
      <c r="H10" s="124">
        <f>SUM(Te!T28)</f>
        <v>5108.6039823008859</v>
      </c>
      <c r="I10" s="113"/>
      <c r="J10" s="114" t="s">
        <v>59</v>
      </c>
      <c r="K10" s="111"/>
      <c r="L10" s="111"/>
      <c r="M10" s="111"/>
    </row>
    <row r="11" spans="1:13" ht="15.75" x14ac:dyDescent="0.25">
      <c r="A11" s="3"/>
      <c r="B11" s="111" t="s">
        <v>55</v>
      </c>
      <c r="C11" s="123">
        <v>0.1</v>
      </c>
      <c r="D11" s="111" t="s">
        <v>54</v>
      </c>
      <c r="E11" s="111"/>
      <c r="F11" s="111" t="s">
        <v>52</v>
      </c>
      <c r="G11" s="111"/>
      <c r="H11" s="124">
        <f>'Øvrige produkter'!T29</f>
        <v>539.45058689890209</v>
      </c>
      <c r="I11" s="113"/>
      <c r="J11" s="114" t="s">
        <v>59</v>
      </c>
      <c r="K11" s="111"/>
      <c r="L11" s="111"/>
      <c r="M11" s="111"/>
    </row>
    <row r="12" spans="1:13" ht="15.75" x14ac:dyDescent="0.25">
      <c r="A12" s="3"/>
      <c r="B12" s="111" t="s">
        <v>165</v>
      </c>
      <c r="C12" s="122">
        <v>0.2</v>
      </c>
      <c r="D12" s="111" t="s">
        <v>169</v>
      </c>
      <c r="E12" s="111"/>
      <c r="F12" s="111" t="s">
        <v>52</v>
      </c>
      <c r="G12" s="111"/>
      <c r="H12" s="124">
        <f>Maskiner!I51</f>
        <v>18000</v>
      </c>
      <c r="I12" s="111"/>
      <c r="J12" s="114" t="s">
        <v>59</v>
      </c>
      <c r="K12" s="111"/>
      <c r="L12" s="111"/>
      <c r="M12" s="111"/>
    </row>
    <row r="13" spans="1:13" ht="15.75" x14ac:dyDescent="0.25">
      <c r="A13" s="3"/>
      <c r="B13" s="111" t="s">
        <v>166</v>
      </c>
      <c r="C13" s="122">
        <v>0.05</v>
      </c>
      <c r="D13" s="111" t="s">
        <v>168</v>
      </c>
      <c r="E13" s="111"/>
      <c r="F13" s="111" t="s">
        <v>52</v>
      </c>
      <c r="G13" s="111"/>
      <c r="H13" s="124">
        <f>Service!D26</f>
        <v>500</v>
      </c>
      <c r="I13" s="111"/>
      <c r="J13" s="114" t="s">
        <v>59</v>
      </c>
      <c r="K13" s="111"/>
      <c r="L13" s="111"/>
      <c r="M13" s="111"/>
    </row>
    <row r="14" spans="1:13" ht="15.75" x14ac:dyDescent="0.25">
      <c r="A14" s="3"/>
      <c r="B14" s="111" t="s">
        <v>167</v>
      </c>
      <c r="C14" s="112">
        <f>SUM(C9:C13)</f>
        <v>1</v>
      </c>
      <c r="D14" s="111"/>
      <c r="E14" s="111"/>
      <c r="F14" s="111"/>
      <c r="G14" s="111"/>
      <c r="H14" s="113">
        <f>SUM(H9:H13)</f>
        <v>92130.36480750519</v>
      </c>
      <c r="I14" s="111"/>
      <c r="J14" s="111"/>
      <c r="K14" s="111"/>
      <c r="L14" s="111"/>
      <c r="M14" s="111"/>
    </row>
    <row r="15" spans="1:13" ht="15.75" x14ac:dyDescent="0.25">
      <c r="A15" s="3"/>
      <c r="B15" s="480"/>
      <c r="C15" s="480"/>
      <c r="D15" s="480"/>
      <c r="E15" s="480"/>
      <c r="F15" s="480"/>
      <c r="G15" s="480"/>
      <c r="H15" s="115"/>
      <c r="I15" s="115"/>
      <c r="J15" s="111"/>
      <c r="K15" s="111"/>
      <c r="L15" s="111"/>
      <c r="M15" s="111"/>
    </row>
    <row r="16" spans="1:13" ht="15.75" x14ac:dyDescent="0.25">
      <c r="A16" s="3"/>
      <c r="B16" s="111"/>
      <c r="C16" s="111"/>
      <c r="D16" s="111"/>
      <c r="E16" s="111"/>
      <c r="F16" s="111"/>
      <c r="G16" s="111"/>
      <c r="H16" s="116"/>
      <c r="I16" s="116"/>
      <c r="J16" s="111"/>
      <c r="K16" s="111"/>
      <c r="L16" s="111"/>
      <c r="M16" s="111"/>
    </row>
    <row r="17" spans="1:13" ht="15.75" x14ac:dyDescent="0.25">
      <c r="A17" s="3"/>
      <c r="B17" s="117" t="s">
        <v>60</v>
      </c>
      <c r="C17" s="111"/>
      <c r="D17" s="111"/>
      <c r="E17" s="111"/>
      <c r="F17" s="111"/>
      <c r="G17" s="111"/>
      <c r="H17" s="111"/>
      <c r="I17" s="111"/>
      <c r="J17" s="111"/>
      <c r="K17" s="111"/>
      <c r="L17" s="111"/>
      <c r="M17" s="111"/>
    </row>
    <row r="18" spans="1:13" x14ac:dyDescent="0.25">
      <c r="A18" s="3"/>
      <c r="B18" s="482" t="s">
        <v>119</v>
      </c>
      <c r="C18" s="482"/>
      <c r="D18" s="482"/>
      <c r="E18" s="482"/>
      <c r="F18" s="482"/>
      <c r="G18" s="482"/>
      <c r="H18" s="482"/>
      <c r="I18" s="482"/>
      <c r="J18" s="482"/>
      <c r="K18" s="482"/>
      <c r="L18" s="482"/>
      <c r="M18" s="482"/>
    </row>
    <row r="19" spans="1:13" x14ac:dyDescent="0.25">
      <c r="A19" s="3"/>
      <c r="B19" s="482"/>
      <c r="C19" s="482"/>
      <c r="D19" s="482"/>
      <c r="E19" s="482"/>
      <c r="F19" s="482"/>
      <c r="G19" s="482"/>
      <c r="H19" s="482"/>
      <c r="I19" s="482"/>
      <c r="J19" s="482"/>
      <c r="K19" s="482"/>
      <c r="L19" s="482"/>
      <c r="M19" s="482"/>
    </row>
    <row r="20" spans="1:13" x14ac:dyDescent="0.25">
      <c r="A20" s="3"/>
      <c r="B20" s="482"/>
      <c r="C20" s="482"/>
      <c r="D20" s="482"/>
      <c r="E20" s="482"/>
      <c r="F20" s="482"/>
      <c r="G20" s="482"/>
      <c r="H20" s="482"/>
      <c r="I20" s="482"/>
      <c r="J20" s="482"/>
      <c r="K20" s="482"/>
      <c r="L20" s="482"/>
      <c r="M20" s="482"/>
    </row>
    <row r="21" spans="1:13" ht="15.75" x14ac:dyDescent="0.25">
      <c r="A21" s="3"/>
      <c r="B21" s="118"/>
      <c r="C21" s="118"/>
      <c r="D21" s="118"/>
      <c r="E21" s="118"/>
      <c r="F21" s="118"/>
      <c r="G21" s="118"/>
      <c r="H21" s="118"/>
      <c r="I21" s="118"/>
      <c r="J21" s="118"/>
      <c r="K21" s="118"/>
      <c r="L21" s="118"/>
      <c r="M21" s="118"/>
    </row>
    <row r="22" spans="1:13" ht="15.75" x14ac:dyDescent="0.25">
      <c r="A22" s="3"/>
      <c r="B22" s="111" t="s">
        <v>118</v>
      </c>
      <c r="C22" s="111"/>
      <c r="D22" s="111"/>
      <c r="E22" s="111"/>
      <c r="F22" s="111"/>
      <c r="G22" s="111"/>
      <c r="H22" s="111"/>
      <c r="I22" s="111"/>
      <c r="J22" s="111"/>
      <c r="K22" s="111"/>
      <c r="L22" s="111"/>
      <c r="M22" s="111"/>
    </row>
    <row r="23" spans="1:13" ht="15.75" x14ac:dyDescent="0.25">
      <c r="A23" s="3"/>
      <c r="B23" s="111" t="s">
        <v>132</v>
      </c>
      <c r="C23" s="111"/>
      <c r="D23" s="111"/>
      <c r="E23" s="111"/>
      <c r="F23" s="111"/>
      <c r="G23" s="111"/>
      <c r="H23" s="111"/>
      <c r="I23" s="111"/>
      <c r="J23" s="111"/>
      <c r="K23" s="111"/>
      <c r="L23" s="111"/>
      <c r="M23" s="111"/>
    </row>
    <row r="24" spans="1:13" ht="15.75" x14ac:dyDescent="0.25">
      <c r="A24" s="3"/>
      <c r="B24" s="111" t="s">
        <v>133</v>
      </c>
      <c r="C24" s="111"/>
      <c r="D24" s="111"/>
      <c r="E24" s="111"/>
      <c r="F24" s="111"/>
      <c r="G24" s="111"/>
      <c r="H24" s="111"/>
      <c r="I24" s="111"/>
      <c r="J24" s="111"/>
      <c r="K24" s="111"/>
      <c r="L24" s="111"/>
      <c r="M24" s="111"/>
    </row>
    <row r="25" spans="1:13" x14ac:dyDescent="0.25">
      <c r="A25" s="3"/>
      <c r="B25" s="18"/>
      <c r="C25" s="18"/>
      <c r="D25" s="18"/>
      <c r="E25" s="18"/>
      <c r="F25" s="18"/>
      <c r="G25" s="18"/>
      <c r="H25" s="18"/>
      <c r="I25" s="18"/>
      <c r="J25" s="18"/>
      <c r="K25" s="18"/>
      <c r="L25" s="18"/>
      <c r="M25" s="18"/>
    </row>
    <row r="26" spans="1:13" s="2" customFormat="1" x14ac:dyDescent="0.25">
      <c r="A26" s="3"/>
      <c r="B26" s="18"/>
      <c r="C26" s="18"/>
      <c r="D26" s="18"/>
      <c r="E26" s="18"/>
      <c r="F26" s="18"/>
      <c r="G26" s="18"/>
      <c r="H26" s="18"/>
      <c r="I26" s="18"/>
      <c r="J26" s="18"/>
      <c r="K26" s="18"/>
      <c r="L26" s="18"/>
      <c r="M26" s="18"/>
    </row>
    <row r="27" spans="1:13" s="2" customFormat="1" x14ac:dyDescent="0.25">
      <c r="A27" s="3"/>
      <c r="B27" s="3"/>
      <c r="C27" s="3"/>
      <c r="D27" s="3"/>
      <c r="E27" s="3"/>
      <c r="F27" s="3"/>
      <c r="G27" s="3"/>
      <c r="H27" s="3"/>
      <c r="I27" s="3"/>
      <c r="J27" s="3"/>
      <c r="K27" s="3"/>
      <c r="L27" s="3"/>
      <c r="M27" s="3"/>
    </row>
    <row r="28" spans="1:13" s="2" customFormat="1" x14ac:dyDescent="0.25">
      <c r="A28" s="3"/>
      <c r="B28" s="3"/>
      <c r="C28" s="3"/>
      <c r="D28" s="3"/>
      <c r="E28" s="3"/>
      <c r="F28" s="3"/>
      <c r="G28" s="3"/>
      <c r="H28" s="4"/>
      <c r="I28" s="4"/>
      <c r="J28" s="3"/>
      <c r="K28" s="3"/>
      <c r="L28" s="3"/>
      <c r="M28" s="3"/>
    </row>
    <row r="29" spans="1:13" s="2" customFormat="1" x14ac:dyDescent="0.25">
      <c r="A29" s="3"/>
      <c r="B29" s="3"/>
      <c r="C29" s="3"/>
      <c r="D29" s="3"/>
      <c r="E29" s="3"/>
      <c r="F29" s="3"/>
      <c r="G29" s="3"/>
      <c r="H29" s="3"/>
      <c r="I29" s="3"/>
      <c r="J29" s="3"/>
      <c r="K29" s="3"/>
      <c r="L29" s="3"/>
      <c r="M29" s="3"/>
    </row>
    <row r="30" spans="1:13" s="2" customFormat="1" x14ac:dyDescent="0.25"/>
    <row r="31" spans="1:13" s="2" customFormat="1" x14ac:dyDescent="0.25"/>
    <row r="32" spans="1:13" s="2" customFormat="1" x14ac:dyDescent="0.25"/>
    <row r="33" s="2" customFormat="1" x14ac:dyDescent="0.25"/>
    <row r="34" s="2" customFormat="1" x14ac:dyDescent="0.25"/>
  </sheetData>
  <mergeCells count="3">
    <mergeCell ref="B15:G15"/>
    <mergeCell ref="B2:L2"/>
    <mergeCell ref="B18:M20"/>
  </mergeCells>
  <phoneticPr fontId="1" type="noConversion"/>
  <pageMargins left="0.74803149606299213" right="0.74803149606299213" top="0.98425196850393704" bottom="0.98425196850393704" header="0.51181102362204722" footer="0.51181102362204722"/>
  <pageSetup paperSize="9" scale="9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Vejledning</vt:lpstr>
      <vt:lpstr>Kaffe</vt:lpstr>
      <vt:lpstr>Te</vt:lpstr>
      <vt:lpstr>Øvrige produkter</vt:lpstr>
      <vt:lpstr>Maskiner</vt:lpstr>
      <vt:lpstr>Service</vt:lpstr>
      <vt:lpstr>Evaluering</vt:lpstr>
    </vt:vector>
  </TitlesOfParts>
  <Company>Silkeborg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Silkeborg Kommune</dc:creator>
  <cp:lastModifiedBy>Ghita Grand</cp:lastModifiedBy>
  <cp:lastPrinted>2015-08-26T13:11:15Z</cp:lastPrinted>
  <dcterms:created xsi:type="dcterms:W3CDTF">2006-11-28T13:42:36Z</dcterms:created>
  <dcterms:modified xsi:type="dcterms:W3CDTF">2017-12-01T07:36:08Z</dcterms:modified>
</cp:coreProperties>
</file>